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9" activeTab="0"/>
  </bookViews>
  <sheets>
    <sheet name="koptame" sheetId="1" r:id="rId1"/>
    <sheet name="kopsalik" sheetId="2" r:id="rId2"/>
    <sheet name="0-1" sheetId="3" r:id="rId3"/>
    <sheet name="0-2" sheetId="4" r:id="rId4"/>
    <sheet name="1-1" sheetId="5" r:id="rId5"/>
    <sheet name="1-2" sheetId="6" r:id="rId6"/>
    <sheet name="1-3" sheetId="7" r:id="rId7"/>
    <sheet name="1-4" sheetId="8" r:id="rId8"/>
    <sheet name="1-5" sheetId="9" r:id="rId9"/>
    <sheet name="1-6" sheetId="10" r:id="rId10"/>
    <sheet name="1-7" sheetId="11" r:id="rId11"/>
    <sheet name="1-8" sheetId="12" r:id="rId12"/>
    <sheet name="1-9" sheetId="13" r:id="rId13"/>
    <sheet name="1-10" sheetId="14" r:id="rId14"/>
    <sheet name="1-11" sheetId="15" r:id="rId15"/>
    <sheet name="2-1_AVK" sheetId="16" r:id="rId16"/>
    <sheet name="2-2_ŪK" sheetId="17" r:id="rId17"/>
    <sheet name="2-3_ELT" sheetId="18" r:id="rId18"/>
    <sheet name="2-4_TelDat" sheetId="19" r:id="rId19"/>
    <sheet name="2-5_VAU" sheetId="20" r:id="rId20"/>
    <sheet name="2-6_Apsa" sheetId="21" r:id="rId21"/>
    <sheet name="2-7_Video" sheetId="22" r:id="rId22"/>
    <sheet name="2-8_Gas" sheetId="23" r:id="rId23"/>
    <sheet name="3-1_LK" sheetId="24" r:id="rId24"/>
    <sheet name="4-1_Labie" sheetId="25" r:id="rId25"/>
    <sheet name="5-1_Saimn" sheetId="26" r:id="rId26"/>
    <sheet name="6-1_Mēb" sheetId="27" r:id="rId27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#REF!</definedName>
    <definedName name="_xlnm.Print_Area_5">'kopsalik'!$A$1:$H$58</definedName>
    <definedName name="_xlnm.Print_Area_6">#REF!</definedName>
    <definedName name="_xlnm.Print_Area_7">#REF!</definedName>
    <definedName name="_xlnm.Print_Titles">#REF!</definedName>
    <definedName name="_xlnm.Print_Titles_1">#REF!</definedName>
    <definedName name="_xlnm.Print_Titles_2">#REF!</definedName>
    <definedName name="_xlnm.Print_Titles_3">#REF!</definedName>
    <definedName name="_xlnm.Print_Titles_4">#REF!</definedName>
    <definedName name="_xlnm.Print_Titles_5">#REF!</definedName>
    <definedName name="Excel_BuiltIn_Print_Area" localSheetId="13">'1-10'!$A$1:$O$125</definedName>
    <definedName name="Excel_BuiltIn_Print_Area" localSheetId="14">'1-11'!$A$1:$O$47</definedName>
    <definedName name="Excel_BuiltIn_Print_Area" localSheetId="14">'1-11'!$A$1:$O$66</definedName>
    <definedName name="Excel_BuiltIn_Print_Area" localSheetId="5">'1-2'!$A$1:$O$66</definedName>
    <definedName name="Excel_BuiltIn_Print_Area" localSheetId="6">'1-3'!$A$1:$O$63</definedName>
    <definedName name="Excel_BuiltIn_Print_Area" localSheetId="6">'1-3'!$A$1:$O$64</definedName>
    <definedName name="Excel_BuiltIn_Print_Area" localSheetId="7">'1-4'!$A$1:$O$54</definedName>
    <definedName name="Excel_BuiltIn_Print_Area" localSheetId="8">'1-5'!$A$1:$O$54</definedName>
    <definedName name="Excel_BuiltIn_Print_Area" localSheetId="8">'1-5'!$A$1:$O$35</definedName>
    <definedName name="Excel_BuiltIn_Print_Area" localSheetId="9">'1-6'!$A$1:$O$49</definedName>
    <definedName name="Excel_BuiltIn_Print_Area" localSheetId="10">'1-7'!$A$1:$O$52</definedName>
    <definedName name="Excel_BuiltIn_Print_Area" localSheetId="10">'1-7'!$A$1:$O$33</definedName>
    <definedName name="Excel_BuiltIn_Print_Area" localSheetId="11">'1-8'!$A$1:$O$66</definedName>
    <definedName name="Excel_BuiltIn_Print_Area" localSheetId="11">'1-8'!$A$1:$O$47</definedName>
    <definedName name="Excel_BuiltIn_Print_Area" localSheetId="12">'1-9'!$A$1:$O$82</definedName>
    <definedName name="Excel_BuiltIn_Print_Area" localSheetId="12">'1-9'!$A$1:$O$63</definedName>
    <definedName name="Excel_BuiltIn_Print_Area" localSheetId="16">'2-2_ŪK'!$A$1:$O$122</definedName>
    <definedName name="Excel_BuiltIn_Print_Area" localSheetId="17">'2-3_ELT'!$A$1:$O$122</definedName>
    <definedName name="Excel_BuiltIn_Print_Area" localSheetId="18">'2-4_TelDat'!$A$1:$O$39</definedName>
    <definedName name="Excel_BuiltIn_Print_Area" localSheetId="19">'2-5_VAU'!$A$1:$O$49</definedName>
    <definedName name="Excel_BuiltIn_Print_Area" localSheetId="20">'2-6_Apsa'!$A$1:$O$53</definedName>
    <definedName name="Excel_BuiltIn_Print_Area" localSheetId="21">'2-7_Video'!$A$1:$O$63</definedName>
    <definedName name="Excel_BuiltIn_Print_Area" localSheetId="22">'2-8_Gas'!$A$1:$O$55</definedName>
    <definedName name="Excel_BuiltIn_Print_Area" localSheetId="22">'2-8_Gas'!$A$1:$O$54</definedName>
    <definedName name="Excel_BuiltIn_Print_Area" localSheetId="23">'3-1_LK'!$A$1:$O$35</definedName>
    <definedName name="Excel_BuiltIn_Print_Area" localSheetId="23">'3-1_LK'!$A$1:$O$34</definedName>
    <definedName name="Excel_BuiltIn_Print_Area" localSheetId="24">'4-1_Labie'!$A$1:$O$107</definedName>
    <definedName name="Excel_BuiltIn_Print_Area" localSheetId="25">'5-1_Saimn'!$A$1:$O$57</definedName>
    <definedName name="Excel_BuiltIn_Print_Area" localSheetId="25">'5-1_Saimn'!$A$1:$O$56</definedName>
    <definedName name="Excel_BuiltIn_Print_Area" localSheetId="26">'6-1_Mēb'!$A$1:$O$99</definedName>
    <definedName name="Excel_BuiltIn_Print_Area_6">#REF!</definedName>
    <definedName name="Excel_BuiltIn_Print_Area_7">#REF!</definedName>
    <definedName name="Excel_BuiltIn_Print_Titles" localSheetId="3">'0-2'!$11:$11</definedName>
    <definedName name="Excel_BuiltIn_Print_Titles" localSheetId="3">'0-2'!$11:$11</definedName>
    <definedName name="Excel_BuiltIn_Print_Titles" localSheetId="4">'1-1'!$11:$11</definedName>
    <definedName name="Excel_BuiltIn_Print_Titles" localSheetId="4">'1-1'!$11:$11</definedName>
    <definedName name="Excel_BuiltIn_Print_Titles" localSheetId="13">'1-10'!$11:$11</definedName>
    <definedName name="Excel_BuiltIn_Print_Titles" localSheetId="13">'1-10'!$11:$11</definedName>
    <definedName name="Excel_BuiltIn_Print_Titles" localSheetId="14">'1-11'!$11:$11</definedName>
    <definedName name="Excel_BuiltIn_Print_Titles" localSheetId="14">'1-11'!$11:$11</definedName>
    <definedName name="Excel_BuiltIn_Print_Titles" localSheetId="6">'1-3'!$11:$11</definedName>
    <definedName name="Excel_BuiltIn_Print_Titles" localSheetId="8">'1-5'!$11:$11</definedName>
    <definedName name="Excel_BuiltIn_Print_Titles" localSheetId="8">'1-5'!$11:$11</definedName>
    <definedName name="Excel_BuiltIn_Print_Titles" localSheetId="9">'1-6'!$11:$11</definedName>
    <definedName name="Excel_BuiltIn_Print_Titles" localSheetId="9">'1-6'!$11:$11</definedName>
    <definedName name="Excel_BuiltIn_Print_Titles" localSheetId="10">'1-7'!$11:$11</definedName>
    <definedName name="Excel_BuiltIn_Print_Titles" localSheetId="10">'1-7'!$11:$11</definedName>
    <definedName name="Excel_BuiltIn_Print_Titles" localSheetId="11">'1-8'!$11:$11</definedName>
    <definedName name="Excel_BuiltIn_Print_Titles" localSheetId="11">'1-8'!$11:$11</definedName>
    <definedName name="Excel_BuiltIn_Print_Titles" localSheetId="12">'1-9'!$11:$11</definedName>
    <definedName name="Excel_BuiltIn_Print_Titles" localSheetId="12">'1-9'!$11:$11</definedName>
    <definedName name="Excel_BuiltIn_Print_Titles" localSheetId="15">'2-1_AVK'!$A$11:$IL$11</definedName>
    <definedName name="Excel_BuiltIn_Print_Titles" localSheetId="17">'2-3_ELT'!$A$11:$IN$11</definedName>
    <definedName name="Excel_BuiltIn_Print_Titles" localSheetId="18">'2-4_TelDat'!$11:$11</definedName>
    <definedName name="Excel_BuiltIn_Print_Titles" localSheetId="19">'2-5_VAU'!$11:$11</definedName>
    <definedName name="Excel_BuiltIn_Print_Titles" localSheetId="20">'2-6_Apsa'!$11:$11</definedName>
    <definedName name="Excel_BuiltIn_Print_Titles" localSheetId="21">'2-7_Video'!$11:$11</definedName>
    <definedName name="Excel_BuiltIn_Print_Titles" localSheetId="22">'2-8_Gas'!$11:$11</definedName>
    <definedName name="Excel_BuiltIn_Print_Titles" localSheetId="23">'3-1_LK'!$11:$11</definedName>
    <definedName name="Excel_BuiltIn_Print_Titles" localSheetId="24">'4-1_Labie'!$11:$11</definedName>
    <definedName name="Excel_BuiltIn_Print_Titles" localSheetId="25">'5-1_Saimn'!$11:$11</definedName>
    <definedName name="Excel_BuiltIn_Print_Titles" localSheetId="26">'6-1_Mēb'!$11:$11</definedName>
    <definedName name="Excel_BuiltIn_Print_Titles_4">#REF!</definedName>
    <definedName name="Excel_BuiltIn_Print_Titles_5">#REF!</definedName>
    <definedName name="_xlnm.Print_Area" localSheetId="2">'0-1'!$A$1:$O$32</definedName>
    <definedName name="_xlnm.Print_Area" localSheetId="3">'0-2'!$A$1:$O$23</definedName>
    <definedName name="_xlnm.Print_Area" localSheetId="4">'1-1'!$A$1:$O$27</definedName>
    <definedName name="_xlnm.Print_Area" localSheetId="13">'1-10'!$A$1:$O$106</definedName>
    <definedName name="_xlnm.Print_Area" localSheetId="14">'1-11'!$A$1:$O$47</definedName>
    <definedName name="_xlnm.Print_Area" localSheetId="5">'1-2'!$A$1:$O$47</definedName>
    <definedName name="_xlnm.Print_Area" localSheetId="6">'1-3'!$A$1:$O$63</definedName>
    <definedName name="_xlnm.Print_Area" localSheetId="7">'1-4'!$A$1:$O$53</definedName>
    <definedName name="_xlnm.Print_Area" localSheetId="8">'1-5'!$A$1:$O$35</definedName>
    <definedName name="_xlnm.Print_Area" localSheetId="9">'1-6'!$A$1:$O$30</definedName>
    <definedName name="_xlnm.Print_Area" localSheetId="10">'1-7'!$A$1:$O$33</definedName>
    <definedName name="_xlnm.Print_Area" localSheetId="11">'1-8'!$A$1:$O$47</definedName>
    <definedName name="_xlnm.Print_Area" localSheetId="12">'1-9'!$A$1:$O$63</definedName>
    <definedName name="_xlnm.Print_Area" localSheetId="15">'2-1_AVK'!$A$1:$O$313</definedName>
    <definedName name="_xlnm.Print_Area" localSheetId="16">'2-2_ŪK'!$A$1:$O$121</definedName>
    <definedName name="_xlnm.Print_Area" localSheetId="17">'2-3_ELT'!$A$1:$O$121</definedName>
    <definedName name="_xlnm.Print_Area" localSheetId="18">'2-4_TelDat'!$A$1:$O$38</definedName>
    <definedName name="_xlnm.Print_Area" localSheetId="19">'2-5_VAU'!$A$1:$O$48</definedName>
    <definedName name="_xlnm.Print_Area" localSheetId="20">'2-6_Apsa'!$A$1:$O$52</definedName>
    <definedName name="_xlnm.Print_Area" localSheetId="21">'2-7_Video'!$A$1:$O$62</definedName>
    <definedName name="_xlnm.Print_Area" localSheetId="22">'2-8_Gas'!$A$1:$O$55</definedName>
    <definedName name="_xlnm.Print_Area" localSheetId="23">'3-1_LK'!$A$1:$O$34</definedName>
    <definedName name="_xlnm.Print_Area" localSheetId="24">'4-1_Labie'!$A$1:$O$106</definedName>
    <definedName name="_xlnm.Print_Area" localSheetId="25">'5-1_Saimn'!$A$1:$O$56</definedName>
    <definedName name="_xlnm.Print_Area" localSheetId="26">'6-1_Mēb'!$A$1:$O$101</definedName>
    <definedName name="_xlnm.Print_Area" localSheetId="1">'kopsalik'!$A$1:$H$58</definedName>
    <definedName name="_xlnm.Print_Titles" localSheetId="2">'0-1'!$11:$11</definedName>
    <definedName name="_xlnm.Print_Titles" localSheetId="13">'1-10'!$11:$11</definedName>
    <definedName name="_xlnm.Print_Titles" localSheetId="14">'1-11'!$11:$11</definedName>
    <definedName name="_xlnm.Print_Titles" localSheetId="5">'1-2'!$11:$11</definedName>
    <definedName name="_xlnm.Print_Titles" localSheetId="6">'1-3'!$11:$11</definedName>
    <definedName name="_xlnm.Print_Titles" localSheetId="7">'1-4'!$11:$11</definedName>
    <definedName name="_xlnm.Print_Titles" localSheetId="9">'1-6'!$11:$11</definedName>
    <definedName name="_xlnm.Print_Titles" localSheetId="11">'1-8'!$11:$11</definedName>
    <definedName name="_xlnm.Print_Titles" localSheetId="12">'1-9'!$11:$11</definedName>
    <definedName name="_xlnm.Print_Titles" localSheetId="15">'2-1_AVK'!$11:$11</definedName>
    <definedName name="_xlnm.Print_Titles" localSheetId="16">'2-2_ŪK'!$11:$11</definedName>
    <definedName name="_xlnm.Print_Titles" localSheetId="17">'2-3_ELT'!$11:$11</definedName>
    <definedName name="_xlnm.Print_Titles" localSheetId="19">'2-5_VAU'!$11:$11</definedName>
    <definedName name="_xlnm.Print_Titles" localSheetId="20">'2-6_Apsa'!$11:$11</definedName>
    <definedName name="_xlnm.Print_Titles" localSheetId="21">'2-7_Video'!$11:$11</definedName>
    <definedName name="_xlnm.Print_Titles" localSheetId="22">'2-8_Gas'!$11:$11</definedName>
    <definedName name="_xlnm.Print_Titles" localSheetId="24">'4-1_Labie'!$11:$11</definedName>
    <definedName name="_xlnm.Print_Titles" localSheetId="25">'5-1_Saimn'!$11:$11</definedName>
    <definedName name="_xlnm.Print_Titles" localSheetId="26">'6-1_Mēb'!$11:$11</definedName>
  </definedNames>
  <calcPr fullCalcOnLoad="1"/>
</workbook>
</file>

<file path=xl/sharedStrings.xml><?xml version="1.0" encoding="utf-8"?>
<sst xmlns="http://schemas.openxmlformats.org/spreadsheetml/2006/main" count="3606" uniqueCount="1518">
  <si>
    <t>APSTIPRINU</t>
  </si>
  <si>
    <t>(pasūtītāja paraksts un tā atšifrējums)</t>
  </si>
  <si>
    <t>Z.v.</t>
  </si>
  <si>
    <t>________. gada ____. ___________________</t>
  </si>
  <si>
    <t>Tāme sastādīta:</t>
  </si>
  <si>
    <t>Nr.p.k.</t>
  </si>
  <si>
    <t>Objekta nosaukums</t>
  </si>
  <si>
    <t>Objekta izmaksas, EUR</t>
  </si>
  <si>
    <t>KOPĀ :</t>
  </si>
  <si>
    <t>Sastādīja</t>
  </si>
  <si>
    <t>(paraksts un tā atšifrējums, datums)</t>
  </si>
  <si>
    <t>Pārbaudīja</t>
  </si>
  <si>
    <t>Būvprojekta vadītājs</t>
  </si>
  <si>
    <t>BŪVNIECĪBAS KOPTĀME</t>
  </si>
  <si>
    <t>KOPSAVILKUMA APRĒĶINI PA DARBU VAI KONSTRUKTĪVO ELEMENTU VEIDIEM</t>
  </si>
  <si>
    <t>Par kopējo summu, EUR</t>
  </si>
  <si>
    <t>Kopējā darbietilpība, ch</t>
  </si>
  <si>
    <t>Kods, tāmes Nr.</t>
  </si>
  <si>
    <t>Darba veids, vai konstruktīvā elementa nosaukums</t>
  </si>
  <si>
    <t>Tāmes izmaksas (EUR)</t>
  </si>
  <si>
    <t>Tai skaitā</t>
  </si>
  <si>
    <t>Darbietilpība (ch)</t>
  </si>
  <si>
    <t>darba alga (EUR)</t>
  </si>
  <si>
    <t>materiāli (EUR)</t>
  </si>
  <si>
    <t>mehānismi (EUR)</t>
  </si>
  <si>
    <t>Sagatavošanās darbi</t>
  </si>
  <si>
    <t>0-1</t>
  </si>
  <si>
    <t>0-2</t>
  </si>
  <si>
    <t>Vispārceltnieciskie darbi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</si>
  <si>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</si>
  <si>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</si>
  <si>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</si>
  <si>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</si>
  <si>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</si>
  <si>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</si>
  <si>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</si>
  <si>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</si>
  <si>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</si>
  <si>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</si>
  <si>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</si>
  <si>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Iekšējie inženiertīkli</t>
  </si>
  <si>
    <t>2-1</t>
  </si>
  <si>
    <t>2-2</t>
  </si>
  <si>
    <t>2-3</t>
  </si>
  <si>
    <t>2-4</t>
  </si>
  <si>
    <t>2-5</t>
  </si>
  <si>
    <t>2-6</t>
  </si>
  <si>
    <t>2-7</t>
  </si>
  <si>
    <t>Ārējie inženiertīkli</t>
  </si>
  <si>
    <t>3-1</t>
  </si>
  <si>
    <t>Labiekārtošana</t>
  </si>
  <si>
    <t>4-1</t>
  </si>
  <si>
    <t>Palīgēkas</t>
  </si>
  <si>
    <t>5-1</t>
  </si>
  <si>
    <t>Iekārtas un mēbeles</t>
  </si>
  <si>
    <t>6-1</t>
  </si>
  <si>
    <t>Darba devēja sociālais nodoklis (23,59%)</t>
  </si>
  <si>
    <t>Pavisam kopā</t>
  </si>
  <si>
    <t>LOKĀLĀ TĀME NR.0-1</t>
  </si>
  <si>
    <t>Būvlaukuma aprīkojums</t>
  </si>
  <si>
    <t>Tāmes izmaksas, EUR:</t>
  </si>
  <si>
    <t>Tāme sastādīta 2014.gada tirgus cenās, pamatojoties uz GP, AR un BK daļas rasējumiem.</t>
  </si>
  <si>
    <t>Vienības izmaksas</t>
  </si>
  <si>
    <t>Kopējās izmaksas</t>
  </si>
  <si>
    <t>Darba nosaukums</t>
  </si>
  <si>
    <t>Mērvienība</t>
  </si>
  <si>
    <t>Daudzums</t>
  </si>
  <si>
    <t>laika norma (ch)</t>
  </si>
  <si>
    <r>
      <t>darba samaksas likme (</t>
    </r>
    <r>
      <rPr>
        <b/>
        <sz val="10"/>
        <rFont val="Calibri"/>
        <family val="2"/>
      </rPr>
      <t>EUR</t>
    </r>
    <r>
      <rPr>
        <b/>
        <sz val="10"/>
        <rFont val="Calibri"/>
        <family val="2"/>
      </rPr>
      <t>/h)</t>
    </r>
  </si>
  <si>
    <t>kopā (EUR)</t>
  </si>
  <si>
    <t>darbietilpība (c/h)</t>
  </si>
  <si>
    <t>summa (EUR)</t>
  </si>
  <si>
    <t>Informācijas stenda uzstādīšana</t>
  </si>
  <si>
    <t>gb</t>
  </si>
  <si>
    <t>Pagaidu žoga montāža un demontāža</t>
  </si>
  <si>
    <t>m</t>
  </si>
  <si>
    <t>Pagaidu žoga noma</t>
  </si>
  <si>
    <t>Brīdinājuma zīmes uz inventāra žoga</t>
  </si>
  <si>
    <t>kmpl</t>
  </si>
  <si>
    <t>Sadzīvas konteinera noma un uzstādīšana</t>
  </si>
  <si>
    <t>Pārvietojamās konteinertipa tualetes noma un uzstādīšana</t>
  </si>
  <si>
    <t>mēn</t>
  </si>
  <si>
    <t>Pagaidu elektroapgādes ierīkošana</t>
  </si>
  <si>
    <t>Elektroenerģijas izmaksas</t>
  </si>
  <si>
    <t>Pagaidu ūdensvada izbūve un pieslēgšana</t>
  </si>
  <si>
    <t>Ūdens izmaksas</t>
  </si>
  <si>
    <t>Būvlaukuma ugunsdzēsības stenda ierīkošana</t>
  </si>
  <si>
    <t>Objekta apsardze</t>
  </si>
  <si>
    <t>mēn.</t>
  </si>
  <si>
    <t>Būvgružu savākšana, izvešana un utilizācija</t>
  </si>
  <si>
    <r>
      <t>m</t>
    </r>
    <r>
      <rPr>
        <vertAlign val="superscript"/>
        <sz val="10"/>
        <rFont val="Calibri"/>
        <family val="2"/>
      </rPr>
      <t>3</t>
    </r>
  </si>
  <si>
    <t>KOPĀ</t>
  </si>
  <si>
    <t>Materiālu, grunts apmaiņas un būvgružu transporta izdevumi</t>
  </si>
  <si>
    <t>Tiešās izmaksas kopā</t>
  </si>
  <si>
    <t>Kopā</t>
  </si>
  <si>
    <t>Sastādīja:</t>
  </si>
  <si>
    <t>LOKĀLĀ TĀME NR.0-2</t>
  </si>
  <si>
    <t>Demontāžas darbi</t>
  </si>
  <si>
    <t>Ārsienu fragmentu demontāža</t>
  </si>
  <si>
    <t>Pamatu demontāža asīs 3-4/C-D</t>
  </si>
  <si>
    <t>Ieejas mezgla demontāža asīs 3-4/C-D</t>
  </si>
  <si>
    <t>m2</t>
  </si>
  <si>
    <t>Logu bloku demontāža</t>
  </si>
  <si>
    <t>LOKĀLĀ TĀME NR.1-1</t>
  </si>
  <si>
    <t>Zemes darbi</t>
  </si>
  <si>
    <t>Asu nospraušana</t>
  </si>
  <si>
    <t>ass</t>
  </si>
  <si>
    <t>Augsnes virskārtas noņemšana</t>
  </si>
  <si>
    <r>
      <t>m</t>
    </r>
    <r>
      <rPr>
        <vertAlign val="superscript"/>
        <sz val="10"/>
        <rFont val="Calibri"/>
        <family val="2"/>
      </rPr>
      <t>2</t>
    </r>
  </si>
  <si>
    <t>Grunts rakšana mehanizēti un ar rokām</t>
  </si>
  <si>
    <t>Būvbedres aizbēršana un blietēšana pa kārtām ar pievestu rupju smilti</t>
  </si>
  <si>
    <t>Baseina aizbēršana un blietēšana ar pievestu rupju smilti</t>
  </si>
  <si>
    <t>Liekās grunts izvešana līdz 10km</t>
  </si>
  <si>
    <t>LOKĀLĀ TĀME NR.1-2</t>
  </si>
  <si>
    <t>Pamati</t>
  </si>
  <si>
    <t>Tāme sastādīta 2014.gada tirgus cenās, pamatojoties uz BK daļas rasējumiem.</t>
  </si>
  <si>
    <t>Esošo pamatu pastiprināšana</t>
  </si>
  <si>
    <t>Atrok pamatus ar rokām pa posmiem</t>
  </si>
  <si>
    <t>Izgatavo, uzstāda un nojauc koka veidņus pamatiem</t>
  </si>
  <si>
    <t>Stiegro pamatu pēdu</t>
  </si>
  <si>
    <t xml:space="preserve">Stiegrojums B500B </t>
  </si>
  <si>
    <t>Hilti līme</t>
  </si>
  <si>
    <t>Betonē pamatu pēdu pa posmiem</t>
  </si>
  <si>
    <t>Betons C20/25 klase</t>
  </si>
  <si>
    <t>Jaunu pamatu izbūve</t>
  </si>
  <si>
    <t>Grunts blietēšana</t>
  </si>
  <si>
    <t>Šķembu pamatojuma izveidošana</t>
  </si>
  <si>
    <t>m3</t>
  </si>
  <si>
    <t>Veidņu montāža, demontāža</t>
  </si>
  <si>
    <t>Veidņu īre</t>
  </si>
  <si>
    <t>Palīgmateriāli</t>
  </si>
  <si>
    <t>Ierīko nosēdšuvi - ekstrudēts putupolistirols</t>
  </si>
  <si>
    <t>Stiegrojuma montāža</t>
  </si>
  <si>
    <t>tn</t>
  </si>
  <si>
    <t>T</t>
  </si>
  <si>
    <t>Distanceri</t>
  </si>
  <si>
    <t>Sienamā stieple</t>
  </si>
  <si>
    <t>100gb</t>
  </si>
  <si>
    <t>Pamatu betonēšana</t>
  </si>
  <si>
    <t>Betona transports</t>
  </si>
  <si>
    <t>reiss</t>
  </si>
  <si>
    <t>Betona sūkņa īre</t>
  </si>
  <si>
    <t>st</t>
  </si>
  <si>
    <t>Ieliekamās detaļas</t>
  </si>
  <si>
    <t>LOKĀLĀ TĀME NR.1-3</t>
  </si>
  <si>
    <t>Sienu pastiprināšana, pārsedzes, kolonnas</t>
  </si>
  <si>
    <t>Tāme sastādīta 2014.gada tirgus cenās, pamatojoties uz  AR un BK daļas rasējumiem.</t>
  </si>
  <si>
    <t>darbietilpība (ch)</t>
  </si>
  <si>
    <t>Mūra pastiprināšana</t>
  </si>
  <si>
    <t>Metāla konstrukciju izgatavošana</t>
  </si>
  <si>
    <t>Metāls</t>
  </si>
  <si>
    <t>Metāla konstrukciju gruntēšana, krāsošana</t>
  </si>
  <si>
    <t>Metāla konstrukciju montāža</t>
  </si>
  <si>
    <t>Plaisas aizdarīšana ar d12</t>
  </si>
  <si>
    <t>Pārsedžu izbūve esošajās sienās</t>
  </si>
  <si>
    <t>Esošā mūra demontāža</t>
  </si>
  <si>
    <t>Atbalsta spilvenu betonēšana C20/25 ar ieliekamajām detaļā,</t>
  </si>
  <si>
    <t>Pārsedžu apbetonēšana</t>
  </si>
  <si>
    <t>Mūra sienu izbūve</t>
  </si>
  <si>
    <t>Keramzītbetona bloku 300mm mūra sienu mūrēšana, ieskaitot pastatnes, materiālu padošanu, stiegrošanu</t>
  </si>
  <si>
    <t>Fibo keramzītbetona bloki 300mm, 3MPa</t>
  </si>
  <si>
    <t>Java</t>
  </si>
  <si>
    <t>Keramzītbetona bloku 100mm starpsienu mūrēšana, ieskaitot pastatnes, materiālu padošanu, stiegrošanu</t>
  </si>
  <si>
    <t>Fibo keramzītbetona bloki 100mm</t>
  </si>
  <si>
    <t>Dzelzsbetona pārsedžu izbūve</t>
  </si>
  <si>
    <t>Stiegras</t>
  </si>
  <si>
    <t>Pārsedžu betonēšana</t>
  </si>
  <si>
    <t>Betons C25/30</t>
  </si>
  <si>
    <t>Kolonnas</t>
  </si>
  <si>
    <t>LOKĀLĀ TĀME NR.1-4</t>
  </si>
  <si>
    <t>Pārsegumi</t>
  </si>
  <si>
    <t>Tāme sastādīta 2014.gada tirgus cenās, pamatojoties uz AR un BK daļu rasējumiem.</t>
  </si>
  <si>
    <t>1. stāva pārsegums</t>
  </si>
  <si>
    <t>Aizbetonējuma starp sijām demontāža</t>
  </si>
  <si>
    <t>Ieliekamās detaļas Peikko un atbalsta spilveni</t>
  </si>
  <si>
    <t>Plātnes betonēšana</t>
  </si>
  <si>
    <t>2.stāva pārsegums</t>
  </si>
  <si>
    <t>Koka konstrukciju demontāža</t>
  </si>
  <si>
    <t>Koka siju pārseguma izbūve</t>
  </si>
  <si>
    <t>Pārseguma siltināšana</t>
  </si>
  <si>
    <t>pārseguma siltināšana ar beramo vati 400mm biezumā</t>
  </si>
  <si>
    <t>LOKĀLĀ TĀME NR.1-5</t>
  </si>
  <si>
    <t>Metāla konstrukcijas</t>
  </si>
  <si>
    <t>Tāme sastādīta 2014.gada tirgus cenās, pamatojoties uz BK daļu rasējumiem.</t>
  </si>
  <si>
    <t>Kāpņu telpa, kāpnes KP-1</t>
  </si>
  <si>
    <t>MKD daļas projektēšana</t>
  </si>
  <si>
    <t>Ratiņu novietne</t>
  </si>
  <si>
    <t>Hilti ķīmiskie enkuri</t>
  </si>
  <si>
    <t>LOKĀLĀ TĀME NR.1-6</t>
  </si>
  <si>
    <t>Ģipškartona starpsienas</t>
  </si>
  <si>
    <t>Tāme sastādīta 2014.gada tirgus cenās, pamatojoties uz AR daļu rasējumiem.</t>
  </si>
  <si>
    <t>Ģipškartona starpsienu izbūve 150mm, ģipškartons, metāla profili, skaņas izolācija</t>
  </si>
  <si>
    <t>Ģipškartona starpsienu izbūve 125mm, ģipškartons, metāla profili, skaņas izolācija</t>
  </si>
  <si>
    <t>Ģipškartona starpsienu izbūve 100mm, ģipškartons, metāla profili, skaņas izolācija</t>
  </si>
  <si>
    <t>Mūra sienu apšūšana ar ģipškartona loksnēm 275mm, ģipškartons, metāla profili, skaņas izolācija</t>
  </si>
  <si>
    <t>Mūra sienu apšūšana ar ģipškartona loksnēm 200mm, ģipškartons, metāla profili, skaņas izolācija</t>
  </si>
  <si>
    <t>Mūra sienu apšūšana ar ģipškartona loksnēm 195mm, ģipškartons, metāla profili, skaņas izolācija</t>
  </si>
  <si>
    <t>Mūra sienu apšūšana ar ģipškartona loksnēm 175mm, ģipškartons, metāla profili, skaņas izolācija</t>
  </si>
  <si>
    <t>Mūra sienu apšūšana ar ģipškartona loksnēm 150mm, ģipškartons, metāla profili, skaņas izolācija</t>
  </si>
  <si>
    <t>Mūra sienu apšūšana ar ģipškartona loksnēm 125mm, ģipškartons, metāla profili, skaņas izolācija</t>
  </si>
  <si>
    <t>LOKĀLĀ TĀME NR.1-7</t>
  </si>
  <si>
    <t>Jumts</t>
  </si>
  <si>
    <t>Esošā jumta demontāža</t>
  </si>
  <si>
    <t>Jumta koka krēslu un mūrlatu izbūve</t>
  </si>
  <si>
    <t>Jumta koka spāru izbūve</t>
  </si>
  <si>
    <t>No jauna izbūvējams bitumena šindeļu jumts, klājs 22mm, latojums, pretvēja izolācija</t>
  </si>
  <si>
    <t>Siltina jumtu</t>
  </si>
  <si>
    <t>Izbūvē siltumizolāciju jumtam 250mm, minerālvate, ug.reakc.klase B-s1,d0)</t>
  </si>
  <si>
    <t>Iebūvē tvaika izolāciju</t>
  </si>
  <si>
    <t>Izbūvē karkasu</t>
  </si>
  <si>
    <t>Izbūvē teknes</t>
  </si>
  <si>
    <t>tm</t>
  </si>
  <si>
    <t>Izbūvē notekas</t>
  </si>
  <si>
    <t>Izbūvē vējkastes</t>
  </si>
  <si>
    <t>LOKĀLĀ TĀME NR.1-8</t>
  </si>
  <si>
    <t>Kāpnes un kāpņu laukumi</t>
  </si>
  <si>
    <t>Izbūvē atbalsta spilvenu ar ieliekamo detaļu</t>
  </si>
  <si>
    <t>Cinkota režga laukums Weland N6</t>
  </si>
  <si>
    <t>Pakāpieni metāla</t>
  </si>
  <si>
    <t>Pakāpieni saliekamā betona</t>
  </si>
  <si>
    <t>Margas</t>
  </si>
  <si>
    <t>LOKĀLĀ TĀME NR.1-9</t>
  </si>
  <si>
    <t>Logi, durvis, stiklas konstrukcijas</t>
  </si>
  <si>
    <t>Tāme sastādīta 2014.gada tirgus cenās, pamatojoties uz AR  daļu rasējumiem.</t>
  </si>
  <si>
    <t>Durvis</t>
  </si>
  <si>
    <t>Ugunsdrošas (EI30) koka ārdurvis Du-1</t>
  </si>
  <si>
    <t>Evakuācijas koka ārdurvis D-2</t>
  </si>
  <si>
    <t>Ugunsdrošas (EI30) kāpņu telpas koka ārdurvis Du-3</t>
  </si>
  <si>
    <t>Ugunsdrošas (EI30) koka iekšdurvis Du-4</t>
  </si>
  <si>
    <t>Koka iekšdurvis D-5</t>
  </si>
  <si>
    <t>Koka iekšdurvis D-6</t>
  </si>
  <si>
    <t>Koka iekšdurvis D-7</t>
  </si>
  <si>
    <t>Koka iekšdurvis D-8</t>
  </si>
  <si>
    <t>Ugunsdrošas (EI30) kāpņu telpas koka durvis Du-9</t>
  </si>
  <si>
    <t>Koka iekšdurvis D-10</t>
  </si>
  <si>
    <t>Koka iekšdurvis D-11</t>
  </si>
  <si>
    <t>Evakuācijas ārdurvis Du-12</t>
  </si>
  <si>
    <t>Evakuācijas ārdurvus D-13</t>
  </si>
  <si>
    <t>Evakuācijas koka ārdurvis D-14</t>
  </si>
  <si>
    <t>Evakuācijas koka ārdurvis D-15</t>
  </si>
  <si>
    <t>Katlu telpas koka ārdurvis D-16</t>
  </si>
  <si>
    <t>Durvju ailu apdare</t>
  </si>
  <si>
    <t>t.m</t>
  </si>
  <si>
    <t>Logi</t>
  </si>
  <si>
    <t>Koka logs L1, 1820x2100mm</t>
  </si>
  <si>
    <t>Koka logs L2, 1820x1600mm</t>
  </si>
  <si>
    <t>Koka logs L3, 1050x1600mm</t>
  </si>
  <si>
    <t>Koka logs L4, 1000x1600mm</t>
  </si>
  <si>
    <t>Koka logs L5, 3000x1600mm</t>
  </si>
  <si>
    <t>Koka logs Lu6, 1000x1500mm</t>
  </si>
  <si>
    <t>Koka logs Lu7, 1000x1600mm</t>
  </si>
  <si>
    <t>Esošajā rāmī maināms stikls 1500x2500mm</t>
  </si>
  <si>
    <t>Iekšējo palodžu montāža</t>
  </si>
  <si>
    <t>Logailu apdare</t>
  </si>
  <si>
    <t>Lūkas</t>
  </si>
  <si>
    <t>Lūka pārsegumā, EI 30, 1030x800mm</t>
  </si>
  <si>
    <t>Lūka pārsegumā, EI 30, 1200x600mm</t>
  </si>
  <si>
    <t>jumta lūka bēniņu apkalpošanai 600x600</t>
  </si>
  <si>
    <t>Stikloto fasāžu sistēmas</t>
  </si>
  <si>
    <t>Shuco FW50+HI kāpņu telpai</t>
  </si>
  <si>
    <t>Shuco FW50+ nojumei</t>
  </si>
  <si>
    <t>LOKĀLĀ TĀME NR.1-10</t>
  </si>
  <si>
    <t>Iekšējā apdare – griesti, sienas, grīdas</t>
  </si>
  <si>
    <t>1. stāva griesti</t>
  </si>
  <si>
    <t>Betona griestu špaktelē, slīpē, gruntē, krāso, tonis – balts</t>
  </si>
  <si>
    <t>Izbūvē ģipškartona griestus, špaktelē, slīpē, gruntē, krāso, tonis – balts</t>
  </si>
  <si>
    <t>Betona griestu špaktelē, slīpē, gruntē, krāso ar mitrumizturīgo krāsu, tonis – balts</t>
  </si>
  <si>
    <t>Izbūvē ģipškartona griestus, špaktelē, slīpē, gruntē, krāso ar mitrumizturīgu krāsu, tonis – balts</t>
  </si>
  <si>
    <t>Piekārtās griestu plāksnes  Hygiene Foodtec A C3, 600 x 600 mm, (Ecophon)</t>
  </si>
  <si>
    <t>2. stāva griesti</t>
  </si>
  <si>
    <t>Gaismekļi 1. un 2.stāva griestos</t>
  </si>
  <si>
    <t>LED panelis pie griestiem ∅120 mm, 120°, 3500K, 600Lm, IP44 (6W), (ELMO)</t>
  </si>
  <si>
    <t>Gaismeklis pie griestiem RUBIN ROUND ∅460, IP20, (3x20W) PLX L-DOWN (Luxiona)</t>
  </si>
  <si>
    <t>Gaismeklis pie griestiem RUBIN ROUND ∅670, IP20, (4x24W) PLX L-DOWN (Luxiona)</t>
  </si>
  <si>
    <t>Gaismeklis pie griestiem RUBIN ROUND ∅1200, IP20, (10x55W) PLX L-DOWN (Luxiona)</t>
  </si>
  <si>
    <t>Griestos iekārts gaismeklis RUBIN ROUND ∅460, IP20, (3x20W) PLX L-DOWN (Luxiona)</t>
  </si>
  <si>
    <t>Griestos iekārts gaismeklis RUBIN ROUND ∅1200, IP20, (10x55W) PLX L-DOWN (Luxiona)</t>
  </si>
  <si>
    <t>Gaismeklis pie griestiem AMETYST 500, IP65, (2x36W)(Luxiona)</t>
  </si>
  <si>
    <t>Griestos iebūvēts LED panelis,∅120 mm, 120°, 3500K, 600Lm, IP44 (6W)  (ELMO)</t>
  </si>
  <si>
    <t>Sienu apdare 1. stāvā</t>
  </si>
  <si>
    <t>Izlīdzinošā kārta, flīžu līme, flīzes Butterfly white, 2828, 285 x 85 mm, (Kerama Marazzi)</t>
  </si>
  <si>
    <t>Izlīdzinošā kārta, flīžu līme, flīzes Butterfly red, 2823, 285 x 85 mm, (Kerama Marazzi)</t>
  </si>
  <si>
    <t>Izlīdzinošā kārta, flīžu līme, flīzes Temari white, 20058, 298x298 mm, (Kerama Marazzi)</t>
  </si>
  <si>
    <t>Izlīdzinošā kārta, flīžu līme, flīzes Kaleidoskope white, 5009, (200 x 200 mm), (Kerama Marazzi)</t>
  </si>
  <si>
    <t>Izlīdzinošā kārta, flīžu līme, flīzes, Taurus color, 07 S Dark Grey, 600 x 600 mm, (RAKO)</t>
  </si>
  <si>
    <t>Izlīdzinošā kārta, špaktelēšana, mitrumizturīgs sienu krāsojums (mūra sienas), tonis- balts</t>
  </si>
  <si>
    <t>Izlīdzinošā kārta, špaktelēšana, mitrumizturīgs sienu krāsojums (ģipškartona sienas), tonis- balts</t>
  </si>
  <si>
    <t>Izlīdzinošā kārta, špaktelēšana, sienu krāsojums (mūra sienas), tonis- S1005-Y30R</t>
  </si>
  <si>
    <t>Izlīdzinošā kārta, špaktelēšana, sienu krāsojums (ģipškartona sienas), tonis- S1005-Y30R</t>
  </si>
  <si>
    <t>Spogulis, 610 x 1725 mm,</t>
  </si>
  <si>
    <t>Spogulis, 610 x 1695 mm</t>
  </si>
  <si>
    <t>Spogulis, 610 x 1750mm</t>
  </si>
  <si>
    <t>Spogulis, 780x 1010 mm</t>
  </si>
  <si>
    <t>Sienu apdare 2. stāvā</t>
  </si>
  <si>
    <t>Flīžu līme, flīzes Butterfly white, 2828, 285 x 85 mm, (Kerama Marazzi)</t>
  </si>
  <si>
    <t>Flīžu līme, flīzes Butterfly red, 2823, 285 x 85 mm, (Kerama Marazzi)</t>
  </si>
  <si>
    <t>Flīžu līme, flīzes Temari white, 20058, 298x298 mm, (Kerama Marazzi)</t>
  </si>
  <si>
    <t>Flīžu līme, flīzesKaleidoskope white, 5009, 
(200 x 200 mm), (Kerama Marazzi)</t>
  </si>
  <si>
    <t>Flīžu līme, flīzesKaleidoskope light green, 5110, (200 x 200 mm), (Kerama Marazzi)</t>
  </si>
  <si>
    <t>Lamināta starpsienas sanmezglos</t>
  </si>
  <si>
    <t>Lamināta durvis sanmezglos 600 mm x 1100 mm</t>
  </si>
  <si>
    <t>Spogulis, 610 x 1750 mm</t>
  </si>
  <si>
    <t>Grīdas uz grunts</t>
  </si>
  <si>
    <t>Blietē grunti</t>
  </si>
  <si>
    <t>Šķembas</t>
  </si>
  <si>
    <t>Izlīdzinoša smilts slāņa izveidošana</t>
  </si>
  <si>
    <t>Smilts</t>
  </si>
  <si>
    <t>Ieklāj ekstrudētu polistirolu 100mm</t>
  </si>
  <si>
    <t>Hidroizolācija – polietilēna plēve</t>
  </si>
  <si>
    <t>Ieklāj monolīta betona segumu 70mm</t>
  </si>
  <si>
    <t>Ieklāj hidroizolācija</t>
  </si>
  <si>
    <t>2.stāva grīdas</t>
  </si>
  <si>
    <t>Ieklāj beramo keramzītu p&lt;350kg/m3</t>
  </si>
  <si>
    <t>Ieklāj putupolistirolu 420mm</t>
  </si>
  <si>
    <t>Ieklāj ekstrudētu polistirolu 30mm</t>
  </si>
  <si>
    <t>Ieklāj monolīta betona segumu 65mm</t>
  </si>
  <si>
    <t>Ieklāj hidroizolāciju</t>
  </si>
  <si>
    <t>Grīda ventilācijas telpā</t>
  </si>
  <si>
    <t>Ieklāj minerālvati starp sijām</t>
  </si>
  <si>
    <t>Uz sijām uzstāda amortizējošas starplikas</t>
  </si>
  <si>
    <t>Ieklāj saplākšņa 22mm segumu</t>
  </si>
  <si>
    <t>Ieklāj hidroziolāciju</t>
  </si>
  <si>
    <t>Grīdas segumi 1. stāvs</t>
  </si>
  <si>
    <t>Linolejs Sarlon Topography white, 433910, (Forbo)</t>
  </si>
  <si>
    <t>Linolejs Marmoleum fresco, spring buds, 3885, (Forbo)</t>
  </si>
  <si>
    <t>Linolejs Marmoleum vivace, green melody, 3413, (Forbo)</t>
  </si>
  <si>
    <t>Dekoratīvs, berzes noturīgs krāsojums uz linoleja, Temadur  20 (Tikkurila) tonis- S0580-Y30R</t>
  </si>
  <si>
    <t>Dekoratīvs, berzes noturīgs krāsojums uz linoleja, Temadur  20 (Tikkurila) tonis- S0585-Y40R</t>
  </si>
  <si>
    <t>Izlīdzinošā kārta, flīžu līme, flīzes, Arena grey rectified TU602800R, 600 x 600 mm, (Kerama Marazzi)</t>
  </si>
  <si>
    <t>Kājslauķis, coral welcome, matrix, 3206 (Forbo)</t>
  </si>
  <si>
    <t>Grīdlīste, krāsots MDF, tonis- S0603-Y40R</t>
  </si>
  <si>
    <t>Grīdas segumi 2. stāvs</t>
  </si>
  <si>
    <t>Linolejs ventilācijas telpā</t>
  </si>
  <si>
    <t>LOKĀLĀ TĀME NR.1-11</t>
  </si>
  <si>
    <t>Ārējā apdare</t>
  </si>
  <si>
    <r>
      <t>darba samaksas likme (EUR</t>
    </r>
    <r>
      <rPr>
        <b/>
        <sz val="10"/>
        <rFont val="Calibri"/>
        <family val="2"/>
      </rPr>
      <t>/h)</t>
    </r>
  </si>
  <si>
    <t>Cokola siltināšana ar ekstrudētu putupolistirolu, 50mm</t>
  </si>
  <si>
    <t>Ekstrudēts putupolistirols</t>
  </si>
  <si>
    <t>Cokola apstrāde ar līmjavu, krāsošana</t>
  </si>
  <si>
    <t>kg</t>
  </si>
  <si>
    <t>Siets</t>
  </si>
  <si>
    <t>Dekoratīvā apmetuma java</t>
  </si>
  <si>
    <t>Krāsa</t>
  </si>
  <si>
    <t>L</t>
  </si>
  <si>
    <t>Keramzītbloku mūru poru aizvilkšana ar līmjavu</t>
  </si>
  <si>
    <t>Fasādes siltināšana ar 150 mm biezu vati</t>
  </si>
  <si>
    <t>Siltumizolācija 150mm</t>
  </si>
  <si>
    <t>Līme</t>
  </si>
  <si>
    <t>Fasādes apmešana ar minerālapmetumu, krāsošana</t>
  </si>
  <si>
    <t>Fasādes un skursteņu apdare ar ķieģeļflīzēm</t>
  </si>
  <si>
    <t>Sadalošās dekoratīvās dzegas izbūve no 150mm bieza putu polistirola</t>
  </si>
  <si>
    <t>Sadalošās dekoratīvās dzegas špaktelēšana krāsošana</t>
  </si>
  <si>
    <t>Uzstāda skārda lāseni</t>
  </si>
  <si>
    <t>Logaiļu un durvju dekoratīvā apdare ar 100 mm biezu putu polistirolu</t>
  </si>
  <si>
    <t>Logaiļu un durvju dekoratīvā apdare, krāsošana un špaktelēšana</t>
  </si>
  <si>
    <t xml:space="preserve">Skārda palodžu montāža </t>
  </si>
  <si>
    <t>Sastatnes, t. sk. noma</t>
  </si>
  <si>
    <r>
      <t>m</t>
    </r>
    <r>
      <rPr>
        <vertAlign val="superscript"/>
        <sz val="10"/>
        <rFont val="Arial"/>
        <family val="2"/>
      </rPr>
      <t>2</t>
    </r>
  </si>
  <si>
    <t>LOKĀLĀ TĀME NR.2-1</t>
  </si>
  <si>
    <t>Apkure, ventilācija un kondicionēšana</t>
  </si>
  <si>
    <t>Tāme sastādīta 2014.gada tirgus cenās, pamatojoties uz AVK daļu rasējumiem.</t>
  </si>
  <si>
    <t>1</t>
  </si>
  <si>
    <t>Apkure</t>
  </si>
  <si>
    <t>Silto grīdu apkures sistēma</t>
  </si>
  <si>
    <t>Tērauda cauruļvads  , 50mm</t>
  </si>
  <si>
    <t>t.m.</t>
  </si>
  <si>
    <t>Tērauda cauruļvads  , 65mm</t>
  </si>
  <si>
    <t>Cauruļvads ar difūzijas slāni un ārējo aizsargslāni
17x2,0 Uponor PEX</t>
  </si>
  <si>
    <t>3897</t>
  </si>
  <si>
    <t>Daudzslāņu cauruļvads Uponor MLCP, 25mm</t>
  </si>
  <si>
    <t>Daudzslāņu cauruļvads Uponor MLCP, 32mm</t>
  </si>
  <si>
    <t>Daudzslāņu cauruļvads Uponor MLCP, 40mm</t>
  </si>
  <si>
    <t>Daudzslāņu cauruļvads Uponor MLCP, 50mm</t>
  </si>
  <si>
    <t>Daudzslāņu cauruļvads Uponor MLCP, 63mm</t>
  </si>
  <si>
    <t>Izolācija PAROC PHSALCT, 50x30mm</t>
  </si>
  <si>
    <t>Izolācija PAROC PHSALCT, 65x30mm</t>
  </si>
  <si>
    <t>1-12</t>
  </si>
  <si>
    <t>Izolācija PAROC PHSALCT, 25x20mm</t>
  </si>
  <si>
    <t>1-13</t>
  </si>
  <si>
    <t>Izolācija PAROC PHSALCT, 32x20mm</t>
  </si>
  <si>
    <t>1-14</t>
  </si>
  <si>
    <t>Izolācija PAROC PHSALCT, 40x20mm</t>
  </si>
  <si>
    <t>1-15</t>
  </si>
  <si>
    <t>1-16</t>
  </si>
  <si>
    <t>Izolācija PAROC PHSALCT, 63x30mm</t>
  </si>
  <si>
    <t>1-17</t>
  </si>
  <si>
    <t>Lodveida vārsts TA-500-40</t>
  </si>
  <si>
    <t>1-18</t>
  </si>
  <si>
    <t>Atgaisotājs</t>
  </si>
  <si>
    <t>1-19</t>
  </si>
  <si>
    <t>Kolektors (8 cilpām ar plūsmas ieregulēšanas skrūvēm)</t>
  </si>
  <si>
    <t>3</t>
  </si>
  <si>
    <t>1-20</t>
  </si>
  <si>
    <t>Kolektors (7 cilpām ar plūsmas ieregulēšanas skrūvēm)</t>
  </si>
  <si>
    <t>2</t>
  </si>
  <si>
    <t>1-21</t>
  </si>
  <si>
    <t>Kolektors (5 cilpām ar plūsmas ieregulēšanas skrūvēm)</t>
  </si>
  <si>
    <t>1-22</t>
  </si>
  <si>
    <t>Kolektors (6 cilpām ar plūsmas ieregulēšanas skrūvēm)</t>
  </si>
  <si>
    <t>1-23</t>
  </si>
  <si>
    <t>Kolektors (4 cilpām ar plūsmas ieregulēšanas skrūvēm)</t>
  </si>
  <si>
    <t>1-24</t>
  </si>
  <si>
    <t>Uponor kolektora skapis
UFH 1 iebūvējams sienā</t>
  </si>
  <si>
    <t>1-25</t>
  </si>
  <si>
    <t>Uponor kolektora skapis
UFH 2 iebūvējams sienā</t>
  </si>
  <si>
    <t>1-26</t>
  </si>
  <si>
    <t>Uponor lodveida ventils
1"ā.v. X 1"i.v.</t>
  </si>
  <si>
    <t>1-27</t>
  </si>
  <si>
    <t>Kolektora  ieregulēšanas vārsts</t>
  </si>
  <si>
    <t>1-28</t>
  </si>
  <si>
    <t>Uponor PE-Xa cauruļu pievienojums kolektoram (pāreja no d17 un d20)</t>
  </si>
  <si>
    <t>118</t>
  </si>
  <si>
    <t>1-29</t>
  </si>
  <si>
    <t>Uponor līkuma veidņi caurulei d17</t>
  </si>
  <si>
    <t>1-30</t>
  </si>
  <si>
    <t>Malas šuves  , Uponor</t>
  </si>
  <si>
    <t>1-31</t>
  </si>
  <si>
    <t>Aizsargčaula  , DN25</t>
  </si>
  <si>
    <t>1-32</t>
  </si>
  <si>
    <t>Termo izplešanās profils</t>
  </si>
  <si>
    <t>1-33</t>
  </si>
  <si>
    <t>UCS Wired 24V Uponor savienojuma modulis C-33</t>
  </si>
  <si>
    <t>9</t>
  </si>
  <si>
    <t>1-34</t>
  </si>
  <si>
    <t>Uponor Wired 24V Public termostats T-33</t>
  </si>
  <si>
    <t>1-35</t>
  </si>
  <si>
    <t>Uponor Wired 24V Public termostats T-33 ar grīdas sensoru</t>
  </si>
  <si>
    <t>1-36</t>
  </si>
  <si>
    <t>Izpildmehānisms 24V,
30x1,5FT nerūs. T.
Sadalītājam  , Uponor</t>
  </si>
  <si>
    <t>59</t>
  </si>
  <si>
    <t>1-37</t>
  </si>
  <si>
    <t>Nekustīgs balsts cauruļvadam ar izolāciju ar stiprinājumiem</t>
  </si>
  <si>
    <t>1-38</t>
  </si>
  <si>
    <t>Kustīgs balsts cauruļvadam ar izolāciju ar stiprinājumiem</t>
  </si>
  <si>
    <t>1-39</t>
  </si>
  <si>
    <t>Ugunsdrošu konstrukciju šķērsošanai nepieciešamie vārsti, manžetes, hermētiska apdade u.c mateiriāli</t>
  </si>
  <si>
    <t>1-40</t>
  </si>
  <si>
    <t>Cauruļvadu veidgabalu komplekts (līkumi, atzari, pārejas)</t>
  </si>
  <si>
    <t>1-41</t>
  </si>
  <si>
    <t>Montāžas komplekts (noslēgkorķi, ailu ugunsdrošas aizdares materiāli u.t.t)</t>
  </si>
  <si>
    <t>1-42</t>
  </si>
  <si>
    <t>Stiprinājumi un palīgmateriāli</t>
  </si>
  <si>
    <t>1-43</t>
  </si>
  <si>
    <t>Ventilācijas iekārtas kalorifera un radiatoru apkures sistēma</t>
  </si>
  <si>
    <t>1-44</t>
  </si>
  <si>
    <t>Daudzslāņu cauruļvads Uponor MLCP, 10mm</t>
  </si>
  <si>
    <t>1-45</t>
  </si>
  <si>
    <t>Daudzslāņu cauruļvads Uponor MLCP, 16mm</t>
  </si>
  <si>
    <t>1-46</t>
  </si>
  <si>
    <t>Daudzslāņu cauruļvads Uponor MLCP, 20mm</t>
  </si>
  <si>
    <t>1-47</t>
  </si>
  <si>
    <t>1-48</t>
  </si>
  <si>
    <t>1-49</t>
  </si>
  <si>
    <t>1-50</t>
  </si>
  <si>
    <t>Izolācija PAROC PHSALCT, 16x20mm</t>
  </si>
  <si>
    <t>1-51</t>
  </si>
  <si>
    <t>Izolācija PAROC PHSALCT, 20x20mm</t>
  </si>
  <si>
    <t>1-52</t>
  </si>
  <si>
    <t>1-53</t>
  </si>
  <si>
    <t>1-54</t>
  </si>
  <si>
    <t>1-55</t>
  </si>
  <si>
    <t>Izolācijas pārklājums ar
PVC pārklājumu</t>
  </si>
  <si>
    <t>1-56</t>
  </si>
  <si>
    <t>Konvekcijas radiators PURMO NA 46-14-130-VR</t>
  </si>
  <si>
    <t>1-57</t>
  </si>
  <si>
    <t>Konvekcijas radiators PURMO NA 46-14-140-VR</t>
  </si>
  <si>
    <t>1-58</t>
  </si>
  <si>
    <t>Konvekcijas radiators PURMO NA 35-21-120-VR</t>
  </si>
  <si>
    <t>1-59</t>
  </si>
  <si>
    <t>Paneļu radiators PURMO C22-500-1100</t>
  </si>
  <si>
    <t>1-60</t>
  </si>
  <si>
    <t>Paneļu radiators PURMO C33-900-1400</t>
  </si>
  <si>
    <t>1-61</t>
  </si>
  <si>
    <t>Radiatoru termostatiskais vārsts M30 Delta M30*1,5</t>
  </si>
  <si>
    <t>1-62</t>
  </si>
  <si>
    <t>Radiatoru termostatiskais vārsts RA-N RA-N 10</t>
  </si>
  <si>
    <t>1-63</t>
  </si>
  <si>
    <t xml:space="preserve">Radiatoru stiprinājumu komplekti  </t>
  </si>
  <si>
    <t>1-64</t>
  </si>
  <si>
    <t>Radiatoru termostata galva HERZ HERZCULES</t>
  </si>
  <si>
    <t>1-65</t>
  </si>
  <si>
    <t>Radiatoru termostata galva HERZ CLASSIC</t>
  </si>
  <si>
    <t>1-66</t>
  </si>
  <si>
    <t>Lodveida vārsts  TA-500-15</t>
  </si>
  <si>
    <t>1-67</t>
  </si>
  <si>
    <t>1-68</t>
  </si>
  <si>
    <t>Balansēšanas vārsts STAD-20</t>
  </si>
  <si>
    <t>1-69</t>
  </si>
  <si>
    <t>1-70</t>
  </si>
  <si>
    <t>1-71</t>
  </si>
  <si>
    <t>1-72</t>
  </si>
  <si>
    <t>1-73</t>
  </si>
  <si>
    <t>1-74</t>
  </si>
  <si>
    <t>1-75</t>
  </si>
  <si>
    <t>PN1 ventilācijas iekārtas kalorifera apkures sistēmas apsaiste</t>
  </si>
  <si>
    <t>1-76</t>
  </si>
  <si>
    <t>Elastīgās starplikas</t>
  </si>
  <si>
    <t>1-77</t>
  </si>
  <si>
    <t>Balansēšanas vārsts STAD-10</t>
  </si>
  <si>
    <t>1-78</t>
  </si>
  <si>
    <t>Lodveida vārsts TA-500-15</t>
  </si>
  <si>
    <t>1-79</t>
  </si>
  <si>
    <t>Automātiskais atgaisotājs  , 15mm</t>
  </si>
  <si>
    <t>1-80</t>
  </si>
  <si>
    <t>Manometrs ar noslēgvārstu  , 15mm</t>
  </si>
  <si>
    <t>1-81</t>
  </si>
  <si>
    <t>Temperatūras sensors</t>
  </si>
  <si>
    <t>1-82</t>
  </si>
  <si>
    <t>Termometrs</t>
  </si>
  <si>
    <t>1-83</t>
  </si>
  <si>
    <t>Gružu filtrs  , 15mm</t>
  </si>
  <si>
    <t>1-84</t>
  </si>
  <si>
    <t>Iztukšošanas vārsts  , 15mm</t>
  </si>
  <si>
    <t>1-85</t>
  </si>
  <si>
    <t>3-ceļa regulējošais vārsts ar elektropiedziņu TA CV316 RGA+MC
55Y/230 (Kvs=0,63), 15mm</t>
  </si>
  <si>
    <t>1-86</t>
  </si>
  <si>
    <t>Cirkulācijas sūknis Grundfos ALPHA2 15-40 130 (Q=0,15m3/h;H=1,6m)</t>
  </si>
  <si>
    <t>1-87</t>
  </si>
  <si>
    <t>Vienvirziena vārsts  , 15mm</t>
  </si>
  <si>
    <t>1-88</t>
  </si>
  <si>
    <t>Apkures kalorifers P.LEMMENS HR flat 600/ BA W</t>
  </si>
  <si>
    <t>1-89</t>
  </si>
  <si>
    <t>PN2 ventilācijas iekārtas kalorifera apkures sistēmas apsaiste</t>
  </si>
  <si>
    <t>1-90</t>
  </si>
  <si>
    <t>1-91</t>
  </si>
  <si>
    <t>Balansēšanas vārsts STAD-15</t>
  </si>
  <si>
    <t>1-92</t>
  </si>
  <si>
    <t>1-93</t>
  </si>
  <si>
    <t>1-94</t>
  </si>
  <si>
    <t>Lodveida vārsts TA-500-25</t>
  </si>
  <si>
    <t>1-95</t>
  </si>
  <si>
    <t>1-96</t>
  </si>
  <si>
    <t>1-97</t>
  </si>
  <si>
    <t>1-98</t>
  </si>
  <si>
    <t>1-99</t>
  </si>
  <si>
    <t>Gružu filtrs  , 25mm</t>
  </si>
  <si>
    <t>1-100</t>
  </si>
  <si>
    <t>1-101</t>
  </si>
  <si>
    <t>3-ceļa regulējošais vārsts ar elektropiedziņu TA CV316 RGA+MC
55Y/230 (Kvs=2,5), 15mm</t>
  </si>
  <si>
    <t>1-102</t>
  </si>
  <si>
    <t>Cirkulācijas sūknis Grundfos ALPHA2 15-40 130 (Q=0,68m3/h;H=2,2m)</t>
  </si>
  <si>
    <t>1-103</t>
  </si>
  <si>
    <t>1-104</t>
  </si>
  <si>
    <t xml:space="preserve">PN2 gaisa apstrādes iekārtas apkures kalorifera sekcija  </t>
  </si>
  <si>
    <t>1-105</t>
  </si>
  <si>
    <t xml:space="preserve">PN2 siltuma atgūšanas apsaiste  </t>
  </si>
  <si>
    <t>1-106</t>
  </si>
  <si>
    <t>1-107</t>
  </si>
  <si>
    <t>Balansēšanas vārsts STAD-25</t>
  </si>
  <si>
    <t>1-108</t>
  </si>
  <si>
    <t>1-109</t>
  </si>
  <si>
    <t>Lodveida vārsts TA-500-32</t>
  </si>
  <si>
    <t>1-110</t>
  </si>
  <si>
    <t>1-111</t>
  </si>
  <si>
    <t>Manometrs  , 15mm</t>
  </si>
  <si>
    <t>1-112</t>
  </si>
  <si>
    <t>Termometrs  , mm</t>
  </si>
  <si>
    <t>1-113</t>
  </si>
  <si>
    <t>1-114</t>
  </si>
  <si>
    <t>1-115</t>
  </si>
  <si>
    <t>1-116</t>
  </si>
  <si>
    <t>Cirkulācijas sūknis Grundfos CM1-3 (Q=1,22m3/h;H=15m)</t>
  </si>
  <si>
    <t>1-117</t>
  </si>
  <si>
    <t>Izplešanās tvertne TA Statico SD 8.3, V=8L</t>
  </si>
  <si>
    <t>1-118</t>
  </si>
  <si>
    <t>Drošības vārsts TA DSV 15-3.0 H</t>
  </si>
  <si>
    <t>1-119</t>
  </si>
  <si>
    <t>1-120</t>
  </si>
  <si>
    <t>1-121</t>
  </si>
  <si>
    <t>Etilēnglikols 30%</t>
  </si>
  <si>
    <t>1-122</t>
  </si>
  <si>
    <t>Siltummezgla apsaiste</t>
  </si>
  <si>
    <t>1-123</t>
  </si>
  <si>
    <t>Balansēšanas vārsts STAD-32</t>
  </si>
  <si>
    <t>1-124</t>
  </si>
  <si>
    <t>Balansēšanas vārsts STAD-40</t>
  </si>
  <si>
    <t>1-125</t>
  </si>
  <si>
    <t>1-126</t>
  </si>
  <si>
    <t>1-127</t>
  </si>
  <si>
    <t>1-128</t>
  </si>
  <si>
    <t>Lodveida vārsts TA-500-50</t>
  </si>
  <si>
    <t>1-129</t>
  </si>
  <si>
    <t>Lodveida vārsts TA-60-65</t>
  </si>
  <si>
    <t>1-130</t>
  </si>
  <si>
    <t>Tukšošanas vārsts  , 15mm</t>
  </si>
  <si>
    <t>1-131</t>
  </si>
  <si>
    <t>1-132</t>
  </si>
  <si>
    <t>1-133</t>
  </si>
  <si>
    <t>Manometrs</t>
  </si>
  <si>
    <t>1-134</t>
  </si>
  <si>
    <t>Virsmas temperatūras sensors Danfoss ESM-11</t>
  </si>
  <si>
    <t>1-135</t>
  </si>
  <si>
    <t>Iegremdējams temperatūras sensors</t>
  </si>
  <si>
    <t>1-136</t>
  </si>
  <si>
    <t>Āra gaisa devējs Danfoss FA</t>
  </si>
  <si>
    <t>1-137</t>
  </si>
  <si>
    <t>Līmeņa relejs  , 20mm</t>
  </si>
  <si>
    <t>1-138</t>
  </si>
  <si>
    <t>1-139</t>
  </si>
  <si>
    <t>1-140</t>
  </si>
  <si>
    <t>Gružu filtrs  , 32mm</t>
  </si>
  <si>
    <t>1-141</t>
  </si>
  <si>
    <t>Gružu filtrs  , 40mm</t>
  </si>
  <si>
    <t>1-142</t>
  </si>
  <si>
    <t>Gružu filtrs  , 50mm</t>
  </si>
  <si>
    <t>1-143</t>
  </si>
  <si>
    <t>3-ceļa regulējošais vārsts ar elektropiedziņu TA CV316 RGA+MC
55Y/230 (Kvs=5), 20mm</t>
  </si>
  <si>
    <t>1-144</t>
  </si>
  <si>
    <t>3-ceļa regulējošais vārsts ar elektropiedziņu TA CV316 RGA+MC
55Y/230 (Kvs=25), 40mm</t>
  </si>
  <si>
    <t>1-145</t>
  </si>
  <si>
    <t>Cirkulācijas sūknis Grundfos MAGNA3 32-120F (Q=1,44m3/h; H=4m)</t>
  </si>
  <si>
    <t>1-146</t>
  </si>
  <si>
    <t>Cirkulācijas sūknis Grundfos MAGNA3 40-100F (Q=7,1m3/h; H=3m)</t>
  </si>
  <si>
    <t>1-147</t>
  </si>
  <si>
    <t>Cirkulācijas sūknis Grundfos UPS 32-60F 180 (Q=2,5m3/h; H=3m)</t>
  </si>
  <si>
    <t>1-148</t>
  </si>
  <si>
    <t>Cirkulācijas sūknis Grundfos UPS 15-50N 130 (Q=0,3m3/h; H=3m)</t>
  </si>
  <si>
    <t>1-149</t>
  </si>
  <si>
    <t>Spiediena relejs Danfoss KP35</t>
  </si>
  <si>
    <t>1-150</t>
  </si>
  <si>
    <t>1-151</t>
  </si>
  <si>
    <t>Vienvirziena vārsts  , 32mm</t>
  </si>
  <si>
    <t>1-152</t>
  </si>
  <si>
    <t>Vienvirziena vārsts  , 40mm</t>
  </si>
  <si>
    <t>1-153</t>
  </si>
  <si>
    <t>Vienvirziena vārsts  , 50mm</t>
  </si>
  <si>
    <t>1-154</t>
  </si>
  <si>
    <t>Gaisa atdalītājs TA ZIO 65F</t>
  </si>
  <si>
    <t>1-155</t>
  </si>
  <si>
    <t>Kolektors 3 atzariem  , 65mm</t>
  </si>
  <si>
    <t>1-156</t>
  </si>
  <si>
    <t>Izplešanās tvertne TA Statico SD 80.3, V=80l</t>
  </si>
  <si>
    <t>1-157</t>
  </si>
  <si>
    <t>Izplešanās tvertne Elbi DV-50 CE, V=50l</t>
  </si>
  <si>
    <t>1-158</t>
  </si>
  <si>
    <t>Drošības vārsts  10 bar, 20mm</t>
  </si>
  <si>
    <t>1-159</t>
  </si>
  <si>
    <t>Drošības vārsts  DSV 25-3,0 H, 25mm</t>
  </si>
  <si>
    <t>1-160</t>
  </si>
  <si>
    <t>Lodveida vārsts  DLV 20, 20mm</t>
  </si>
  <si>
    <t>1-161</t>
  </si>
  <si>
    <t>Lodveida vārsts  DLV 25, 25mm</t>
  </si>
  <si>
    <t>1-162</t>
  </si>
  <si>
    <t>Dūmvads  , 80mm</t>
  </si>
  <si>
    <t>1-163</t>
  </si>
  <si>
    <t>Dūmvads  , 160mm</t>
  </si>
  <si>
    <t>1-164</t>
  </si>
  <si>
    <t>Gāzes kondensāta tipa katls ar automātiku Buderus Logamax Plus GB 162 45</t>
  </si>
  <si>
    <t>1-165</t>
  </si>
  <si>
    <t xml:space="preserve">Kondensāta neitralizātors  </t>
  </si>
  <si>
    <t>1-166</t>
  </si>
  <si>
    <t>Karstā ūdens sagatavošanas tvertne Buderus SU 500 (40kW), V=490l</t>
  </si>
  <si>
    <t>1-167</t>
  </si>
  <si>
    <t>Kaskādes modulis 2 katliem ar hidraulisko atdalītāju Buderus TL2</t>
  </si>
  <si>
    <t>1-168</t>
  </si>
  <si>
    <t>Ūdens sagatavošanas iekārta ATLAS Jupiter 15 ATL 255</t>
  </si>
  <si>
    <t>1-169</t>
  </si>
  <si>
    <t>Automātiskā sistēmas uzpildes iekārta Pneumatex Pleno Pl</t>
  </si>
  <si>
    <t>1-170</t>
  </si>
  <si>
    <t>Ūdens skaitītājs  3,5 m3/h, 25mm</t>
  </si>
  <si>
    <t>1-171</t>
  </si>
  <si>
    <t>Gaisa vads  , 300x200mm</t>
  </si>
  <si>
    <t>1-172</t>
  </si>
  <si>
    <t>Gaisa vads  , 400x200mm</t>
  </si>
  <si>
    <t>1-173</t>
  </si>
  <si>
    <t>Gaisa ieņemšanas reste HALTON USS/I-400-200</t>
  </si>
  <si>
    <t>1-174</t>
  </si>
  <si>
    <t>Gaisa pieplūdes reste  SV-1-400-200</t>
  </si>
  <si>
    <t>1-175</t>
  </si>
  <si>
    <t>Gaisa izmešanas reste  SV-1-300-200</t>
  </si>
  <si>
    <t>1-176</t>
  </si>
  <si>
    <t>Noslēgvārsts HALTON UTK/R-400-200</t>
  </si>
  <si>
    <t>1-177</t>
  </si>
  <si>
    <t xml:space="preserve">Automātikas skapis EMS
sistēma (Moduļi WM, MM10, MCM10) regulācijas bloks RC35  </t>
  </si>
  <si>
    <t>1-178</t>
  </si>
  <si>
    <t xml:space="preserve">Automātikas kabeli u.c.
palīgmateriāli  </t>
  </si>
  <si>
    <t>1-179</t>
  </si>
  <si>
    <t xml:space="preserve">Stiprinājumi un palīgmateriāli  </t>
  </si>
  <si>
    <t>1-180</t>
  </si>
  <si>
    <t xml:space="preserve">Ugunsdrošu konstrukciju šķērsošanai nepieciešamie vārsti, manžetes, hermētiska apdade u.c mateiriāli  </t>
  </si>
  <si>
    <t>1-181</t>
  </si>
  <si>
    <t xml:space="preserve">Cauruļvadu veidgabalu komplekts (līkumi, atzari, pārejas)  </t>
  </si>
  <si>
    <t>1-182</t>
  </si>
  <si>
    <t xml:space="preserve">Montāžas komplekts (noslēgkorķi, ailu ugunsdrošas aizdares materiāli u.t.t)  </t>
  </si>
  <si>
    <t xml:space="preserve">Ventilācija  </t>
  </si>
  <si>
    <t xml:space="preserve">N1 sistēma  </t>
  </si>
  <si>
    <t>Gaisa vads Circ SR-125, 125mm</t>
  </si>
  <si>
    <t>Gaisa vads Circ SR-200, 200mm</t>
  </si>
  <si>
    <t>Izolācija PAROC Wired-Mat-100AL, 125x100mm</t>
  </si>
  <si>
    <t>Izolācija PAROC Wired-Mat-100AL, 200x100mm</t>
  </si>
  <si>
    <t>Nosūces ventilators Systemair KVKE 125 EC</t>
  </si>
  <si>
    <t>Nosūces difuzors HALTON URH/A-200, 200mm</t>
  </si>
  <si>
    <t>2-8</t>
  </si>
  <si>
    <t>Ugunsdrošais vārsts LINDAB CR60-200, 200mm</t>
  </si>
  <si>
    <t>2-9</t>
  </si>
  <si>
    <t xml:space="preserve">Gaisa vada līkumi, pārejas, veidgabali u.c. fasonu daļas  </t>
  </si>
  <si>
    <t>2-10</t>
  </si>
  <si>
    <t>2-11</t>
  </si>
  <si>
    <t xml:space="preserve">Automātika,  kabeli u.c. palīgmateriāli  </t>
  </si>
  <si>
    <t>2-12</t>
  </si>
  <si>
    <t>2-13</t>
  </si>
  <si>
    <t xml:space="preserve">PN1 sistēma  </t>
  </si>
  <si>
    <t>2-14</t>
  </si>
  <si>
    <t>Gaisa apstrādes iekārta ar apkures kalorifera sekciju (Qap.=3,15kW) un automātikas vadības bloku P.LEMMENS HR flat 600</t>
  </si>
  <si>
    <t>2-15</t>
  </si>
  <si>
    <t>2-16</t>
  </si>
  <si>
    <t>Gaisa vads Circ SR-160, 160mm</t>
  </si>
  <si>
    <t>2-17</t>
  </si>
  <si>
    <t>2-18</t>
  </si>
  <si>
    <t>Gaisa vads Circ SR-250, 250mm</t>
  </si>
  <si>
    <t>2-19</t>
  </si>
  <si>
    <t>Gaisa vads Rect , 350x250mm</t>
  </si>
  <si>
    <t>2-20</t>
  </si>
  <si>
    <t>Izolācija PAROC Wired-Mat-100AL, 250mm</t>
  </si>
  <si>
    <t>2-21</t>
  </si>
  <si>
    <t>Izolācija PAROC Wired-Mat-100AL, 350x250mm</t>
  </si>
  <si>
    <t>2-22</t>
  </si>
  <si>
    <t>Nosūces difuzors HALTON URH/A-160, 160mm</t>
  </si>
  <si>
    <t>2-23</t>
  </si>
  <si>
    <t>Pieplūdes difuzors HALTON ULA/N-160(R), 160mm</t>
  </si>
  <si>
    <t>2-24</t>
  </si>
  <si>
    <t>Gaisa ieņemšanas reste FLAKTWOODS RIS-350x250, 350x250mm</t>
  </si>
  <si>
    <t>2-25</t>
  </si>
  <si>
    <t>Regulēšanas vārsts HALTON PRA/N-200(N), 200mm</t>
  </si>
  <si>
    <t>2-26</t>
  </si>
  <si>
    <t>Regulēšanas vārsts HALTON PRA/N-250(N), 250mm</t>
  </si>
  <si>
    <t>2-27</t>
  </si>
  <si>
    <t>Trokšņu slāpētājs LINDAB SLU 200 900 100, 200mm</t>
  </si>
  <si>
    <t>2-28</t>
  </si>
  <si>
    <t>Trokšņu slāpētājs LINDAB SLU 250 900 100, 250mm</t>
  </si>
  <si>
    <t>2-29</t>
  </si>
  <si>
    <t>2-30</t>
  </si>
  <si>
    <t>Ugunsdrošais vārsts LINDAB CR60-250, 250mm</t>
  </si>
  <si>
    <t>2-31</t>
  </si>
  <si>
    <t>Pārplūdes reste durvīs HaLTON TVC/OF-400-300, 400x300mm</t>
  </si>
  <si>
    <t>2-32</t>
  </si>
  <si>
    <t>Ugunsdroša pārplūdes reste sienā RFT Gazelle Gz60, 600x100mm</t>
  </si>
  <si>
    <t>2-33</t>
  </si>
  <si>
    <t>2-34</t>
  </si>
  <si>
    <t>2-35</t>
  </si>
  <si>
    <t>2-36</t>
  </si>
  <si>
    <t>PN2 sistēma</t>
  </si>
  <si>
    <t>2-37</t>
  </si>
  <si>
    <t>Gaisa apstrādes iekārta ar siltuma utilizāciju un apkures kalorifera sekciju (Qap.=15,5kW) un automātikas vadības bloku SERVOLUX Recair Modular 2B</t>
  </si>
  <si>
    <t>2-38</t>
  </si>
  <si>
    <t>Gaisa vads Circ SR-100, 100mm</t>
  </si>
  <si>
    <t>2-39</t>
  </si>
  <si>
    <t>2-40</t>
  </si>
  <si>
    <t>2-41</t>
  </si>
  <si>
    <t>2-42</t>
  </si>
  <si>
    <t>2-43</t>
  </si>
  <si>
    <t>Gaisa vads Circ SR-315, 315mm</t>
  </si>
  <si>
    <t>2-44</t>
  </si>
  <si>
    <t>Gaisa vads Circ SR-500, 500mm</t>
  </si>
  <si>
    <t>2-45</t>
  </si>
  <si>
    <t>Gaisa vads Rect , 270x270mm</t>
  </si>
  <si>
    <t>2-46</t>
  </si>
  <si>
    <t>Gaisa vads Rect LKR-300-250, 300x250mm</t>
  </si>
  <si>
    <t>2-47</t>
  </si>
  <si>
    <t>Gaisa vads Rect LKR-500-400, 500x400mm</t>
  </si>
  <si>
    <t>2-48</t>
  </si>
  <si>
    <t>Gaisa vads Rect LKR-600-300, 600x300mm</t>
  </si>
  <si>
    <t>2-49</t>
  </si>
  <si>
    <t>Gaisa vads Rect LKR-1000-400, 1000x400mm</t>
  </si>
  <si>
    <t>2-50</t>
  </si>
  <si>
    <t>Gaisa vads Rect LKR-1000-600, 1000x600mm</t>
  </si>
  <si>
    <t>2-51</t>
  </si>
  <si>
    <t>Izolācija PAROC Wired-Mat-100AL, 100mm</t>
  </si>
  <si>
    <t>2-52</t>
  </si>
  <si>
    <t>Izolācija PAROC Wired-Mat-100AL, 125mm</t>
  </si>
  <si>
    <t>2-53</t>
  </si>
  <si>
    <t>Izolācija PAROC Wired-Mat-100AL, 160mm</t>
  </si>
  <si>
    <t>2-54</t>
  </si>
  <si>
    <t>Izolācija PAROC Wired-Mat-100AL, 200mm</t>
  </si>
  <si>
    <t>2-55</t>
  </si>
  <si>
    <t>2-56</t>
  </si>
  <si>
    <t>Izolācija PAROC Wired-Mat-100AL, 315mm</t>
  </si>
  <si>
    <t>2-57</t>
  </si>
  <si>
    <t>Izolācija PAROC Wired-Mat-100AL, 500mm</t>
  </si>
  <si>
    <t>2-58</t>
  </si>
  <si>
    <t>Izolācija PAROC Wired-Mat-100AL, 270x270mm</t>
  </si>
  <si>
    <t>2-59</t>
  </si>
  <si>
    <t>Izolācija PAROC Wired-Mat-100AL, 300x250mm</t>
  </si>
  <si>
    <t>2-60</t>
  </si>
  <si>
    <t>Izolācija PAROC Wired-Mat-100AL, 500x400mm</t>
  </si>
  <si>
    <t>2-61</t>
  </si>
  <si>
    <t>Izolācija PAROC Wired-Mat-100AL, 600x300mm</t>
  </si>
  <si>
    <t>2-62</t>
  </si>
  <si>
    <t>Izolācija PAROC Wired-Mat-100AL, 1000x400mm</t>
  </si>
  <si>
    <t>2-63</t>
  </si>
  <si>
    <t>Izolācija PAROC Wired-Mat-100AL, 1000x600mm</t>
  </si>
  <si>
    <t>2-64</t>
  </si>
  <si>
    <t>Pieplūdes difuzors HALTON ULA/N-125(R), 125mm</t>
  </si>
  <si>
    <t>2-65</t>
  </si>
  <si>
    <t>2-66</t>
  </si>
  <si>
    <t>Pieplūdes difuzors LiNDAB LCS-2-125-a, 125mm</t>
  </si>
  <si>
    <t>2-67</t>
  </si>
  <si>
    <t>Pieplūdes difuzors LiNDAB LCS-2-160-a, 160mm</t>
  </si>
  <si>
    <t>2-68</t>
  </si>
  <si>
    <t>Pieplūdes difuzors LiNDAB LCS-2-200-a, 200mm</t>
  </si>
  <si>
    <t>2-69</t>
  </si>
  <si>
    <t>Pieplūdes reste Systemair SINUS-DC-1002, 970x140mm</t>
  </si>
  <si>
    <t>2-70</t>
  </si>
  <si>
    <t>Pieplūdes reste HALTON WTS-200x100, 200x100mm</t>
  </si>
  <si>
    <t>2-71</t>
  </si>
  <si>
    <t>Nosūces reste AGC AGC/N-200-100, 200x100mm</t>
  </si>
  <si>
    <t>2-72</t>
  </si>
  <si>
    <t>Nosūces reste AGC AGC/N-400-200, 400x200mm</t>
  </si>
  <si>
    <t>2-73</t>
  </si>
  <si>
    <t>Nosūces difuzors LINDAB CRL-200 SD, 200mm</t>
  </si>
  <si>
    <t>2-74</t>
  </si>
  <si>
    <t>2-75</t>
  </si>
  <si>
    <t>Nosūces difuzors HALTON AGC/N-200-100, 200x100mm</t>
  </si>
  <si>
    <t>2-76</t>
  </si>
  <si>
    <t>Nosūces difuzors LINDAB PCS-2-125-a, 125mm</t>
  </si>
  <si>
    <t>2-77</t>
  </si>
  <si>
    <t>Nosūces difuzors LINDAB PCS-2-160-a, 160mm</t>
  </si>
  <si>
    <t>2-78</t>
  </si>
  <si>
    <t>Gaisa ieņemšanas reste FLAKTWOODS RIS-1000x400, 1000x400mm</t>
  </si>
  <si>
    <t>2-79</t>
  </si>
  <si>
    <t>Motorizēts noslēgvārsts LINDAB DA2EU 250, 250mm</t>
  </si>
  <si>
    <t>2-80</t>
  </si>
  <si>
    <t>Regulēšanas vārsts HALTON PRA/N-100(N), 100mm</t>
  </si>
  <si>
    <t>2-81</t>
  </si>
  <si>
    <t>Regulēšanas vārsts HALTON PRA/N-125(N), 125mm</t>
  </si>
  <si>
    <t>2-82</t>
  </si>
  <si>
    <t>2-83</t>
  </si>
  <si>
    <t>2-84</t>
  </si>
  <si>
    <t>Regulēšanas vārsts HALTON PRA/N-315(N), 315mm</t>
  </si>
  <si>
    <t>2-85</t>
  </si>
  <si>
    <t>Trokšņu slāpētājs LINDAB SLRS 200/100 600 300
1000, 600x300mm</t>
  </si>
  <si>
    <t>2-86</t>
  </si>
  <si>
    <t>Trokšņu slāpētājs LINDAB SLU 500 900 100, 500mm</t>
  </si>
  <si>
    <t>2-87</t>
  </si>
  <si>
    <t>Trokšņu slāpētājs LINDAB DLD 1000 400 1250
1017, 1000x400mm</t>
  </si>
  <si>
    <t>2-88</t>
  </si>
  <si>
    <t>Ugunsdrošais vārsts LINDAB CR60-100, 100mm</t>
  </si>
  <si>
    <t>2-89</t>
  </si>
  <si>
    <t>Ugunsdrošais vārsts LINDAB CR60-125, 125mm</t>
  </si>
  <si>
    <t>2-90</t>
  </si>
  <si>
    <t>Ugunsdrošais vārsts LINDAB CR60-160, 160mm</t>
  </si>
  <si>
    <t>2-91</t>
  </si>
  <si>
    <t>2-92</t>
  </si>
  <si>
    <t>2-93</t>
  </si>
  <si>
    <t>Ugunsdrošais vārsts LINDAB CR60-315, 315mm</t>
  </si>
  <si>
    <t>2-94</t>
  </si>
  <si>
    <t>Ugunsdrošais vārsts RFT CU2-250-250, 250x250mm</t>
  </si>
  <si>
    <t>2-95</t>
  </si>
  <si>
    <t>Ugunsdrošais vārsts RFT CU2-250-300, 300x250mm</t>
  </si>
  <si>
    <t>2-96</t>
  </si>
  <si>
    <t>Pārplūdes reste durvīs HALTON TVC/OF-400-300, 400x300mm</t>
  </si>
  <si>
    <t>2-97</t>
  </si>
  <si>
    <t>Pārplūdes reste durvīs HALTON TVC/OF-600-400, 600x400mm</t>
  </si>
  <si>
    <t>2-98</t>
  </si>
  <si>
    <t>Ugunsdroša pārplūdes reste sienā RFT Gazelle Gz60, 300x100mm</t>
  </si>
  <si>
    <t>2-99</t>
  </si>
  <si>
    <t>2-100</t>
  </si>
  <si>
    <t>Gaisa vada līkumi, pārejas, veidgabali u.c. fasonu daļas</t>
  </si>
  <si>
    <t>2-101</t>
  </si>
  <si>
    <t>2-102</t>
  </si>
  <si>
    <t>2-103</t>
  </si>
  <si>
    <t>Automātika,  kabeli u.c. palīgmateriāli</t>
  </si>
  <si>
    <t>Ūdensapgāde un kanalizācija</t>
  </si>
  <si>
    <t>Tāme sastādīta 201.gada tirgus cenās, pamatojoties uz UK  daļu rasējumiem.</t>
  </si>
  <si>
    <t>Ū1 ūdensapgāde</t>
  </si>
  <si>
    <t>Manonetrs 10 bar., d 15</t>
  </si>
  <si>
    <t>kpl</t>
  </si>
  <si>
    <t>Pāreja , dn50/dn25</t>
  </si>
  <si>
    <t>gab.</t>
  </si>
  <si>
    <t>Lodveida ventīlis , dn 50</t>
  </si>
  <si>
    <t>4</t>
  </si>
  <si>
    <t>Automātiskais atgaisotājs d15</t>
  </si>
  <si>
    <t>5</t>
  </si>
  <si>
    <t xml:space="preserve">Ūdens skaitītājs d25, </t>
  </si>
  <si>
    <t>6</t>
  </si>
  <si>
    <t>Pretvārsts DN 50, dn 50</t>
  </si>
  <si>
    <t>7</t>
  </si>
  <si>
    <t xml:space="preserve">Pievienijums ārējiem tīkliem, </t>
  </si>
  <si>
    <t>8</t>
  </si>
  <si>
    <t>PPR plastmasas c. ar šķiedrām PN 10, d 40x3.7</t>
  </si>
  <si>
    <t>PPR plastmasas c. ar šķiedrām PN 10, d 32x2.9</t>
  </si>
  <si>
    <t>10</t>
  </si>
  <si>
    <t>PPR plastmasas c. ar šķiedrām PN 10, d 25x2.3</t>
  </si>
  <si>
    <t>11</t>
  </si>
  <si>
    <t>PPR plastmasas c. ar šķiedrām PN 10, d 20x1.9</t>
  </si>
  <si>
    <t>12</t>
  </si>
  <si>
    <t xml:space="preserve">Kondensāta izolācija 9mm, 40 x 9mm </t>
  </si>
  <si>
    <t>13</t>
  </si>
  <si>
    <t xml:space="preserve">Kondensāta izolācija 9mm, 32 x 9mm </t>
  </si>
  <si>
    <t>14</t>
  </si>
  <si>
    <t xml:space="preserve">Kondensāta izolācija 9mm, 25 x 9mm </t>
  </si>
  <si>
    <t>15</t>
  </si>
  <si>
    <t xml:space="preserve">Kondensāta izolācija 9mm, 20 x 9mm </t>
  </si>
  <si>
    <t>16</t>
  </si>
  <si>
    <t>Lodveida ventīlis , dn 32</t>
  </si>
  <si>
    <t>17</t>
  </si>
  <si>
    <t>Lodveida ventīlis , dn 20</t>
  </si>
  <si>
    <t>18</t>
  </si>
  <si>
    <t>Izlaide dn15</t>
  </si>
  <si>
    <t>19</t>
  </si>
  <si>
    <t>Noslēgventīlis podam , d15</t>
  </si>
  <si>
    <t>20</t>
  </si>
  <si>
    <t>Noslēgventīlis izlietnei, d15</t>
  </si>
  <si>
    <t>21</t>
  </si>
  <si>
    <t>Noslēgventīlis trauku mazgājamai un veļas mašīnai, d15</t>
  </si>
  <si>
    <t>22</t>
  </si>
  <si>
    <t xml:space="preserve">Caurumu kalšana un urbšana sienās, </t>
  </si>
  <si>
    <t>23</t>
  </si>
  <si>
    <t xml:space="preserve">Veidgabali , </t>
  </si>
  <si>
    <t>24</t>
  </si>
  <si>
    <t xml:space="preserve">Stiprinājumi, </t>
  </si>
  <si>
    <t>25</t>
  </si>
  <si>
    <t xml:space="preserve">Palīgmateriāli, </t>
  </si>
  <si>
    <t>26</t>
  </si>
  <si>
    <t xml:space="preserve">Sistēmas hidrauliskā presēšana, </t>
  </si>
  <si>
    <t>27</t>
  </si>
  <si>
    <t xml:space="preserve">Sistēmas hlorēšana, </t>
  </si>
  <si>
    <t xml:space="preserve">T3 Karstā ūdensapgāde, </t>
  </si>
  <si>
    <t>Daudzslāņu plastmasas un metāla kompozītcaurule  PN10 ar stiprin., piem « Unipipe », dn20x2.25</t>
  </si>
  <si>
    <t>Daudzslāņu plastmasas un metāla kompozītcaurule  PN10 ar stiprin., piem « Unipipe », dn25x2.5</t>
  </si>
  <si>
    <t>Daudzslāņu plastmasas un metāla kompozītcaurule  PN10 ar stiprin., piem « Unipipe », dn32x3</t>
  </si>
  <si>
    <t>Daudzslāņu plastmasas un metāla kompozītcaurule  PN10 ar stiprin., piem « Unipipe », dn40x4</t>
  </si>
  <si>
    <t xml:space="preserve">Izolācija AC polietilēna ar PVC pārklājumu, 22 x 19mm </t>
  </si>
  <si>
    <t xml:space="preserve">Izolācija AC polietilēna ar PVC pārklājumu, 28 x 19mm </t>
  </si>
  <si>
    <t xml:space="preserve">Izolācija AC polietilēna ar PVC pārklājumu, 35 x 19mm </t>
  </si>
  <si>
    <t xml:space="preserve">Izolācija AC polietilēna ar PVC pārklājumu, 40 x 19mm </t>
  </si>
  <si>
    <t>Termostatiskais karstā ūdens maisītājs 30-65gr.C 3/4'' TWM 20 Junkers, d20</t>
  </si>
  <si>
    <t xml:space="preserve">T4 Karstā ūdens cirkulācija, </t>
  </si>
  <si>
    <t xml:space="preserve">Dvieļu žāvētājs Classic 500, (500 x 430 mm), </t>
  </si>
  <si>
    <t xml:space="preserve">Dvieļu žāvētājs Classic 1200, (1200 x 600 mm), </t>
  </si>
  <si>
    <t>Termoregulators dvieļu žāvētājam, d15</t>
  </si>
  <si>
    <t>Atpakaļgaitas regulators dvieļu žāvētājam, d15</t>
  </si>
  <si>
    <t>Balansējošais vārsts karstā ūdens cirkulācijai, d15</t>
  </si>
  <si>
    <t>Atgaisotājs dvieļu žāvētājam</t>
  </si>
  <si>
    <t>Lodveida ventīlis , dn 15</t>
  </si>
  <si>
    <t xml:space="preserve"> K1 sadzīves  kanalizācija, </t>
  </si>
  <si>
    <t>Kanalizācijas sistēmas pievienojums ārējiem tīkliem, dn 160</t>
  </si>
  <si>
    <t>PVC sadzīves kanalizācijas caurule , dn110</t>
  </si>
  <si>
    <t>PVC sadzīves kanalizācijas caurule , dn50</t>
  </si>
  <si>
    <t xml:space="preserve">Bērnu keramiskais pods (piekaramais klozetpods
FLORAKIDS 820031 (Laufen)) ar iebūvētu skalojamo kasti, </t>
  </si>
  <si>
    <t xml:space="preserve">Keramiskais piekarams biduārs (saimniecības izlietne-pods) ar iebūvētu skalojamo kasti un aprīkots ar jaucējkrānu (GROHE Concetto 32667001), </t>
  </si>
  <si>
    <t xml:space="preserve">Keramiskais pods ar aprīkojumu invalīdiemar iebūvētu skalojamo kasti, </t>
  </si>
  <si>
    <t xml:space="preserve">Stūra dušas kabīne Viki LUX 800 (Roltechnic) ar dušas paliktini, sifonu, </t>
  </si>
  <si>
    <t>Keramiskā izlietne ar sifonu un jaucējkrānu, D-Code, 45x34cm, Duravit</t>
  </si>
  <si>
    <t>Keramiskā izlietne ar sifonu un jaucējkrānu, D-Code, 50x22cm, Duravit</t>
  </si>
  <si>
    <t xml:space="preserve">Keramiskā izlietne bērniem (1750x400mm, 3vietīga)  ar 3 sifonu un 3 sensora krānem (Euroeco CE (GROHE)), </t>
  </si>
  <si>
    <t xml:space="preserve">Nerūs. tērauda virtuves izlietne (ETN 610 i) ar sifonu un jaucējkrānu, </t>
  </si>
  <si>
    <t xml:space="preserve">Nerūs. tērauda virtuves izlietne (ETN 614) ar sifonu un jaucējkrānu, </t>
  </si>
  <si>
    <t xml:space="preserve">Nerūs. tērauda saimniecības (Ottawa, 450 x 550 mm, (REGINOX)) izlietne ar sifonu un jaucējkrānu, </t>
  </si>
  <si>
    <t>Tīrīšanas lūka PVC, dn110</t>
  </si>
  <si>
    <t>Revīzija PVC, dn110</t>
  </si>
  <si>
    <t>Aizsargčaula L=0.5m izvadam no ēkas, d160</t>
  </si>
  <si>
    <t>Cauruma urbšana pamatos d200, d200</t>
  </si>
  <si>
    <t>Cauruma urbšana pārsegumā d120, d120</t>
  </si>
  <si>
    <t>Ugunsdroša manžete, d100</t>
  </si>
  <si>
    <t>Nerūs. tērauda traps , d100</t>
  </si>
  <si>
    <t>Ventilācijas jumtiņš, dn110</t>
  </si>
  <si>
    <t xml:space="preserve">Grīdas uzlaušana 1.stāvā kanalizācijas trasei, </t>
  </si>
  <si>
    <t xml:space="preserve">Grīdas uzlaušana 2.stāvā kanalizācijas trasei, </t>
  </si>
  <si>
    <t>Sifons kondensāta novadīšanai, d 50</t>
  </si>
  <si>
    <t xml:space="preserve">Tauku ķērājs zem virtuves izlietnes (telpā Nr.13), </t>
  </si>
  <si>
    <t xml:space="preserve">Cauruļu veidgabali, </t>
  </si>
  <si>
    <t xml:space="preserve">Cauruļu stiprinājumi, </t>
  </si>
  <si>
    <t>28</t>
  </si>
  <si>
    <t>LOKĀLĀ TĀME NR.2-3</t>
  </si>
  <si>
    <t>Elektroapgādes tīkli</t>
  </si>
  <si>
    <t>Tāme sastādīta 2014.gada tirgus cenās, pamatojoties uz EL daļu rasējumiem.</t>
  </si>
  <si>
    <t>1.1</t>
  </si>
  <si>
    <t>Sadale SS1, z/a, ar slēdzeni</t>
  </si>
  <si>
    <t>kmpl.</t>
  </si>
  <si>
    <t>1.2</t>
  </si>
  <si>
    <t>Ievadslēdzis 3p 125A</t>
  </si>
  <si>
    <t>1.3</t>
  </si>
  <si>
    <t>Automāts 3pC32A</t>
  </si>
  <si>
    <t>1.4</t>
  </si>
  <si>
    <t>Automāts 3pC16A</t>
  </si>
  <si>
    <t>1.5</t>
  </si>
  <si>
    <t>Automāts 3pC10A</t>
  </si>
  <si>
    <t>1.6</t>
  </si>
  <si>
    <t>Automāts 1pC16A</t>
  </si>
  <si>
    <t>1.7</t>
  </si>
  <si>
    <t>Automāts 1pC10A</t>
  </si>
  <si>
    <t>1.8</t>
  </si>
  <si>
    <t>Automāts 1pC6A</t>
  </si>
  <si>
    <t>1.9</t>
  </si>
  <si>
    <t>Automāts 1pB2A</t>
  </si>
  <si>
    <t>1.10</t>
  </si>
  <si>
    <t>Magnētiskais palaidējs 2NO 25A</t>
  </si>
  <si>
    <t>1.11</t>
  </si>
  <si>
    <t>Impulsu relejs Pulsar</t>
  </si>
  <si>
    <t>1.12</t>
  </si>
  <si>
    <t>Noplūdes aizsardzība 2p 25A/30mA</t>
  </si>
  <si>
    <t>1.13</t>
  </si>
  <si>
    <t>Pārsprieguma aizsardzība B+C, 25kA</t>
  </si>
  <si>
    <t>1.14</t>
  </si>
  <si>
    <t>Drošinātāju blokslēdzis NH-0, 125A</t>
  </si>
  <si>
    <t>1.15</t>
  </si>
  <si>
    <t>Drošinātāji NH-0, 125A</t>
  </si>
  <si>
    <t>1.16</t>
  </si>
  <si>
    <t>Sadale SS2, z/a, ar slēdzeni</t>
  </si>
  <si>
    <t>1.17</t>
  </si>
  <si>
    <t>Ievadslēdzis 3p 40A</t>
  </si>
  <si>
    <t>1.18</t>
  </si>
  <si>
    <t>1.19</t>
  </si>
  <si>
    <t>1.20</t>
  </si>
  <si>
    <t>1.21</t>
  </si>
  <si>
    <t>1.22</t>
  </si>
  <si>
    <t>Automāts 1pB6A</t>
  </si>
  <si>
    <t>1.23</t>
  </si>
  <si>
    <t>1.24</t>
  </si>
  <si>
    <t>Magnētiskais palaidējs 4NO 25A</t>
  </si>
  <si>
    <t>1.25</t>
  </si>
  <si>
    <t>1.26</t>
  </si>
  <si>
    <t>1.27</t>
  </si>
  <si>
    <t>Laika relejs</t>
  </si>
  <si>
    <t>1.28</t>
  </si>
  <si>
    <t>Fotorelejs</t>
  </si>
  <si>
    <t>1.29</t>
  </si>
  <si>
    <t>Termoregulators Devireg 316</t>
  </si>
  <si>
    <t>1.30</t>
  </si>
  <si>
    <t>Sadale SS3, z/a, ar slēdzeni</t>
  </si>
  <si>
    <t>1.31</t>
  </si>
  <si>
    <t>1.32</t>
  </si>
  <si>
    <t>1.33</t>
  </si>
  <si>
    <t>1.34</t>
  </si>
  <si>
    <t>1.35</t>
  </si>
  <si>
    <t>1.36</t>
  </si>
  <si>
    <t>1.37</t>
  </si>
  <si>
    <t>1.38</t>
  </si>
  <si>
    <t>2. Kabeļi</t>
  </si>
  <si>
    <t>2.1</t>
  </si>
  <si>
    <t>Kabelis AXPK 4x50mm²</t>
  </si>
  <si>
    <t>2.2</t>
  </si>
  <si>
    <t>Kabelis NYM 5x6mm²</t>
  </si>
  <si>
    <t>2.3</t>
  </si>
  <si>
    <t>Kabelis NYM 5x2,5mm²</t>
  </si>
  <si>
    <t>2.4</t>
  </si>
  <si>
    <t>Kabelis NYM 5x1,5mm²</t>
  </si>
  <si>
    <t>2.5</t>
  </si>
  <si>
    <t>Kabelis NYY 3x4mm²</t>
  </si>
  <si>
    <t>2.6</t>
  </si>
  <si>
    <t>Kabelis NYY 3x2,5mm²</t>
  </si>
  <si>
    <t>2.7</t>
  </si>
  <si>
    <t>Kabelis NYY 3x1,5mm²</t>
  </si>
  <si>
    <t>2.8</t>
  </si>
  <si>
    <t>Kabelis NYM 3x2,5mm²</t>
  </si>
  <si>
    <t>2.9</t>
  </si>
  <si>
    <t>Kabelis NYM 3x1,5mm²</t>
  </si>
  <si>
    <t>2.10</t>
  </si>
  <si>
    <t>Vara dzīsla H07V-K 25mm²</t>
  </si>
  <si>
    <t>2.11</t>
  </si>
  <si>
    <t>Gofrēta PVC caurule d=25mm</t>
  </si>
  <si>
    <t>2.12</t>
  </si>
  <si>
    <t>PVC caurule āra montāžai AROT DVK 50</t>
  </si>
  <si>
    <t>2.13</t>
  </si>
  <si>
    <t>Apsildes kabelis DTCE-30, 45m, 1350W, k-tā ar montāžas elementiem</t>
  </si>
  <si>
    <t>2.14</t>
  </si>
  <si>
    <t>Apsildes kabelis DTCE-30, 34m, 1020W, k-tā ar montāžas elementiem</t>
  </si>
  <si>
    <t>2.15</t>
  </si>
  <si>
    <t>Apsildes kabelis DTCE-30, 27m, 830W, k-tā ar montāžas elementiem</t>
  </si>
  <si>
    <t>2.16</t>
  </si>
  <si>
    <t>Apsildes kabelis DTCE-30, 10m, 300W, k-tā ar montāžas elementiem</t>
  </si>
  <si>
    <t>2.17</t>
  </si>
  <si>
    <t>Tranšejas rakšana un aizbēršana</t>
  </si>
  <si>
    <t>2.18</t>
  </si>
  <si>
    <t>Kabeļu guldīšana tranšejā</t>
  </si>
  <si>
    <t>2.19</t>
  </si>
  <si>
    <t>Kabeļa AXPK 4x50 pieslēgšana sadalē</t>
  </si>
  <si>
    <t>3. Slēdži</t>
  </si>
  <si>
    <t>3.1</t>
  </si>
  <si>
    <t>Slēdzis 10A, 230V, IP20, z/a</t>
  </si>
  <si>
    <t>3.2</t>
  </si>
  <si>
    <t>Slēdzis 10A, 230V, IP44, z/a</t>
  </si>
  <si>
    <t>3.3</t>
  </si>
  <si>
    <t>Slēdzis dubults 10A, 230V, IP20, z/a</t>
  </si>
  <si>
    <t>3.4</t>
  </si>
  <si>
    <t>Pārslēdzis 10A, 230V, IP20, z/a</t>
  </si>
  <si>
    <t>3.5</t>
  </si>
  <si>
    <t>Tasteris 10A, 230V, IP20, z/a</t>
  </si>
  <si>
    <t>3.6</t>
  </si>
  <si>
    <t>Rozete 230V, 16A, IP20, z/a</t>
  </si>
  <si>
    <t>3.7</t>
  </si>
  <si>
    <t>Rozete 230V, 16A, IP44, z/a</t>
  </si>
  <si>
    <t>3.8</t>
  </si>
  <si>
    <t>Rozete 230V, 16A, IP65, v/a</t>
  </si>
  <si>
    <t>3.9</t>
  </si>
  <si>
    <t>Slēdžu, rozešu kārba</t>
  </si>
  <si>
    <t>3.10</t>
  </si>
  <si>
    <t>Savienojumu kārba</t>
  </si>
  <si>
    <t>3.11</t>
  </si>
  <si>
    <t>Kustības devējs</t>
  </si>
  <si>
    <t>4. Gaismekļi</t>
  </si>
  <si>
    <t>4.1</t>
  </si>
  <si>
    <t>Gaismeklis uz fasādes SLV ROX Wall GX53, 5W</t>
  </si>
  <si>
    <t>4.2</t>
  </si>
  <si>
    <t>Prožektors pie jumta dzegas ELMO, 30W, 120°</t>
  </si>
  <si>
    <t>4.3</t>
  </si>
  <si>
    <t>Gaismeklis nojumes griestos SLV ROX Ceiling out GX53</t>
  </si>
  <si>
    <t>4.4</t>
  </si>
  <si>
    <t>Gaismeklis palīgtelpā pie griestiem OMS Tornado 2x58W, IP65</t>
  </si>
  <si>
    <t>4.5</t>
  </si>
  <si>
    <t>0.6m celiņa apgaismojums SLV ROX Acrylic pole</t>
  </si>
  <si>
    <t>4.6</t>
  </si>
  <si>
    <t>4m laterna - Circle Led  Ottica A , 01SC1B5007C_C,
15 LED 700mA 30W 3150lm 4000K</t>
  </si>
  <si>
    <t>4.7</t>
  </si>
  <si>
    <t>Prožektors zemē SLV Easylite® Spike GU10, 50W, 45°</t>
  </si>
  <si>
    <t>4.8</t>
  </si>
  <si>
    <t>Evakuācijas gaismeklis "Izeja" 8W, ar iebūvētu akumulatoru 1h darbam</t>
  </si>
  <si>
    <t>5. Zibensaizsardzība, zemējums</t>
  </si>
  <si>
    <t>5.1</t>
  </si>
  <si>
    <t>Cinkots apaļdzelzs RD8</t>
  </si>
  <si>
    <t>5.2</t>
  </si>
  <si>
    <t>Zibensuztvērēja stienis L=2,0m</t>
  </si>
  <si>
    <t>5.3</t>
  </si>
  <si>
    <t>Zibensuztvērēja stieņa stiprinājums pie dūmeņa</t>
  </si>
  <si>
    <t>5.4</t>
  </si>
  <si>
    <t>Apaļdzelzs savstarpējie stiprinājumi</t>
  </si>
  <si>
    <t>5.5</t>
  </si>
  <si>
    <t>Savienojums Apaļdzelzs / Plakandzelzs</t>
  </si>
  <si>
    <t>5.6</t>
  </si>
  <si>
    <t>Apaļdzelzs stiprinājums skārda jumtam</t>
  </si>
  <si>
    <t>5.7</t>
  </si>
  <si>
    <t>Apaļdzelzs stiprinājums vertikālajām notekcaurulēm</t>
  </si>
  <si>
    <t>5.8</t>
  </si>
  <si>
    <t>Apaļdzelzs stiprinājums sienām</t>
  </si>
  <si>
    <t>5.9</t>
  </si>
  <si>
    <t>Cinkots plakandzelzs 3x3,5mm</t>
  </si>
  <si>
    <t>5.10</t>
  </si>
  <si>
    <t>Zemējuma elektrods L=1,5m</t>
  </si>
  <si>
    <t>5.11</t>
  </si>
  <si>
    <t>Uzgalis elektrodam</t>
  </si>
  <si>
    <t>5.12</t>
  </si>
  <si>
    <t>Pretkorozijas lenta L=10m</t>
  </si>
  <si>
    <t>5.13</t>
  </si>
  <si>
    <t>Mērījumu klemme</t>
  </si>
  <si>
    <t>6.Izpilddokumentācija</t>
  </si>
  <si>
    <t>6.1</t>
  </si>
  <si>
    <t>Izpilddokumentācija</t>
  </si>
  <si>
    <t>7. Citi</t>
  </si>
  <si>
    <t>7.1</t>
  </si>
  <si>
    <t>Mērījumi</t>
  </si>
  <si>
    <t>LOKĀLĀ TĀME NR.2-4</t>
  </si>
  <si>
    <t>Vājstrāvas – telefonu un datoru tīkli</t>
  </si>
  <si>
    <t>Tāme sastādīta 2014.gada tirgus cenās, pamatojoties uz EL un VST daļu rasējumiem.</t>
  </si>
  <si>
    <t>Telefonu un datoru tīkls</t>
  </si>
  <si>
    <t>Servera skapis (27 U, 800x1000 ) ar stikla durvīm, ventilatoru bloku ar 2 ventilatoriem un termostatu</t>
  </si>
  <si>
    <t>Komutācijas panelis 24 porti Cat.5e</t>
  </si>
  <si>
    <t>Komutācijas vadu organizators 1U</t>
  </si>
  <si>
    <t>Komutācijas vads RJ45, Cat 5e, 0,5m</t>
  </si>
  <si>
    <t>Komutācijas skapja elektroapgādes panelis 8px220V</t>
  </si>
  <si>
    <t>Zemējumā komplekts</t>
  </si>
  <si>
    <t>datoru rozete 2хRJ-45, CAT.5e</t>
  </si>
  <si>
    <t>Kabelis UTP CAT.5e 4x2x0,5</t>
  </si>
  <si>
    <t>HDMI rozete, iebūvēta zem apmetuma</t>
  </si>
  <si>
    <t>D-SUB (VGA) rozete, iebūvēta zem apmetuma</t>
  </si>
  <si>
    <t>HDMI kabelis, VSSHDMI/.M10, L=10m</t>
  </si>
  <si>
    <t>D-SUB (VGA) kabelis, VSLHD15/M10.FER, L=10m</t>
  </si>
  <si>
    <t>Stiprinājumi materiāli</t>
  </si>
  <si>
    <t>LOKĀLĀ TĀME NR.2-5</t>
  </si>
  <si>
    <t>Vājstrāvas – automātiskā ugunsgrēka atklāšanas un trauksmes signalizācija</t>
  </si>
  <si>
    <t>Iekārtas un materiāli:</t>
  </si>
  <si>
    <t>Kontroles panelis Inim Smartline 036-4</t>
  </si>
  <si>
    <t>8 zonu paplašināšanas modulis</t>
  </si>
  <si>
    <t xml:space="preserve">Akumulators, 12 Ah 12V </t>
  </si>
  <si>
    <t>Dūmu detektors ar bāzi ECO1000B</t>
  </si>
  <si>
    <t>Siltuma detektors ar bāzi ECO1000B</t>
  </si>
  <si>
    <t>Rokas signāldevējs</t>
  </si>
  <si>
    <t>Sprādziendroša barjera</t>
  </si>
  <si>
    <t>Sprādziendrošs dūmu signāldevējs ar bāzi</t>
  </si>
  <si>
    <t>Spradziendrošs rokas signāldevējs</t>
  </si>
  <si>
    <t>Sirēna ar stobru</t>
  </si>
  <si>
    <t>Ārējā sirēna ar stobru</t>
  </si>
  <si>
    <t>Starprelejs 24V, 3P, 230V, 8A AC</t>
  </si>
  <si>
    <t>Kabelis J-YY 2x0,8+0,8</t>
  </si>
  <si>
    <t>Ugunsizturīgs kabelis J-Y(St)Y E30 2x0,8+0,8</t>
  </si>
  <si>
    <t>PVC kabeļu kanāls 15x10mm</t>
  </si>
  <si>
    <t>PVC kabeļu kanāls 60x40mm</t>
  </si>
  <si>
    <t>PVC kabeļu kanāls 100x60mm</t>
  </si>
  <si>
    <t>Elektr. ugunsdrošais kabelis 3x1,5</t>
  </si>
  <si>
    <t>kompl.</t>
  </si>
  <si>
    <t>Darbi</t>
  </si>
  <si>
    <t xml:space="preserve">Sakaru kabeļu maģistrāles ierīkošana, uzstādīšana, un pieslēgšana  </t>
  </si>
  <si>
    <t xml:space="preserve">Iekārtu un materiālu uzstādīšana un pieslēgšana </t>
  </si>
  <si>
    <t>Konfigurēšanas un regulēšanas darbi</t>
  </si>
  <si>
    <t>LOKĀLĀ TĀME NR.2-6</t>
  </si>
  <si>
    <t>Vājstrāvas – automātiskā apsardzes signalizācijas un piekļuves kontroles sistēma</t>
  </si>
  <si>
    <t>Apsardzes signalizācijas panelis CADDX NX-8E-BO</t>
  </si>
  <si>
    <t>Korpuss skapis 290x290x95mm CADDX NX-003</t>
  </si>
  <si>
    <t>Tampera slēdzis divpusējais CADDX NX-005</t>
  </si>
  <si>
    <t>Slēdzis ar atslēgām CADDX 600-CL</t>
  </si>
  <si>
    <t>Transformators CADDX EDEL 40</t>
  </si>
  <si>
    <t>Akumulators 12V, 7Ah SSB SBL 7,2-12</t>
  </si>
  <si>
    <t>16 zonu paplašinātājs CADDX NX-266E</t>
  </si>
  <si>
    <t>Klaviatūra LCD CADDX NX-148E</t>
  </si>
  <si>
    <t>IR kustības sensors DSC LC-100PI</t>
  </si>
  <si>
    <t>Dubultās tehnoloģijas PIR+GBD DSC LC-102PIGBSS</t>
  </si>
  <si>
    <r>
      <t>Griestu infrasarkanais PIR 360</t>
    </r>
    <r>
      <rPr>
        <vertAlign val="superscript"/>
        <sz val="10"/>
        <rFont val="Calibri"/>
        <family val="2"/>
      </rPr>
      <t>o</t>
    </r>
  </si>
  <si>
    <t>Stikla plīšanas detektors</t>
  </si>
  <si>
    <t>Magnētiskais kontakts</t>
  </si>
  <si>
    <t>Savienojumu kārba (iekšējā) 65x65x18 8kont+tampers</t>
  </si>
  <si>
    <t>Savienojumu kārba (iekšējā) 160x80x55</t>
  </si>
  <si>
    <t>Ārējā sirēna ar stobru STA MR-300 blue</t>
  </si>
  <si>
    <t>Barošanas bloks STA SIHD1203-01B</t>
  </si>
  <si>
    <t>Datu kabelis UTP 5e kat. 4X2x0,5</t>
  </si>
  <si>
    <t>Signalizācijas kabelis 8x0,22</t>
  </si>
  <si>
    <t>Signalizācijas kabelis 4x0,22</t>
  </si>
  <si>
    <t>Elektrības kabelis 3x1,5</t>
  </si>
  <si>
    <t xml:space="preserve">Sakaru kabeļu maģistrāles ierīkošana, uzstādīšana, konfigurēšana un pieslēgšana </t>
  </si>
  <si>
    <t>Konfigurēšanas darbi</t>
  </si>
  <si>
    <t>LOKĀLĀ TĀME NR.2-7</t>
  </si>
  <si>
    <t>Vājstrāvas – domofonu un videonovērošanas kontroles sistēmas</t>
  </si>
  <si>
    <t>Domofonu sistēma</t>
  </si>
  <si>
    <t>Ieejas paneļa dalītājs Commax CCU-BS</t>
  </si>
  <si>
    <t>Stāvu izplatītājs Commax CCU-FS</t>
  </si>
  <si>
    <t>Videodomofona ārējais panelis Commax DRC-6SC</t>
  </si>
  <si>
    <t>Ieejas pogas paplašinātājs Commax DR 4MS</t>
  </si>
  <si>
    <t>Videomonitors Commax CAV-51M</t>
  </si>
  <si>
    <t>Kodu atslēgas, ārējās, (IP65), anti-vandal Roger SL2000F-VP</t>
  </si>
  <si>
    <t>Barošanas bloks 24V AC 3A</t>
  </si>
  <si>
    <t>Barošanas bloks 12V AC 3A</t>
  </si>
  <si>
    <t>Akumulators, 12V 7 Ah</t>
  </si>
  <si>
    <t>Automāts B3A</t>
  </si>
  <si>
    <t>Elektroslēdzene Assa Abloy</t>
  </si>
  <si>
    <t>kabelis UTP/J-PE, 5e kat., ārdarbu 4x2x0,5</t>
  </si>
  <si>
    <t>Elektr. Kabelis 2x0,75</t>
  </si>
  <si>
    <t>PVC caurule d50mm</t>
  </si>
  <si>
    <t>Videonovērošanas sistēma</t>
  </si>
  <si>
    <t>Profesionālais LED monitors 21,5''</t>
  </si>
  <si>
    <t>Digital video recorder Praxis VDR-2016</t>
  </si>
  <si>
    <t>Cietais disks 7200, 1TB, 6Gb/s, Serial ATA 600</t>
  </si>
  <si>
    <t>Krāsu videokamera Day/Night, 1/3'', 600TVL, 3DNR</t>
  </si>
  <si>
    <t>Apvalks ar kronšteinu</t>
  </si>
  <si>
    <t>Objektīvs 1/3'', DC iris 5-60mm, F1.6-360</t>
  </si>
  <si>
    <t>Vienkanāla pasīvais mini video raidītājs/uztvērējs</t>
  </si>
  <si>
    <t>UPS 750 VA, RS232&amp;USB, 4xIEC320/10A</t>
  </si>
  <si>
    <t>Automāts 16A</t>
  </si>
  <si>
    <t>Automāts 6A</t>
  </si>
  <si>
    <t>UTP kabelis 5e kat, 4c2c0,5</t>
  </si>
  <si>
    <t>Elektr. Kabelis 3x1,5</t>
  </si>
  <si>
    <t>PVC caurule d25</t>
  </si>
  <si>
    <t>Gofrēta caurule d25</t>
  </si>
  <si>
    <t>Tranšejas rakšana, aizbēršana</t>
  </si>
  <si>
    <t xml:space="preserve">Sakaru kabeļu maģistrāles ierīkošana uzstādīšana un pieslēgšana </t>
  </si>
  <si>
    <t>LOKĀLĀ TĀME NR.2-8</t>
  </si>
  <si>
    <t>Iekšējie gāzes vadi</t>
  </si>
  <si>
    <t>Tāme sastādīta 2014.gada tirgus cenās, pamatojoties uz GA daļu rasējumiem.</t>
  </si>
  <si>
    <r>
      <t>Gāzes skaitītājs G-10 (membr.) Q</t>
    </r>
    <r>
      <rPr>
        <vertAlign val="subscript"/>
        <sz val="10"/>
        <rFont val="Calibri"/>
        <family val="2"/>
      </rPr>
      <t>max</t>
    </r>
    <r>
      <rPr>
        <sz val="10"/>
        <rFont val="Calibri"/>
        <family val="2"/>
      </rPr>
      <t>=16m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/h, Q</t>
    </r>
    <r>
      <rPr>
        <vertAlign val="subscript"/>
        <sz val="10"/>
        <rFont val="Calibri"/>
        <family val="2"/>
      </rPr>
      <t>min</t>
    </r>
    <r>
      <rPr>
        <sz val="10"/>
        <rFont val="Calibri"/>
        <family val="2"/>
      </rPr>
      <t>=0,1m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/h</t>
    </r>
  </si>
  <si>
    <t>Korektors Uniflo 1000 TCE</t>
  </si>
  <si>
    <t>El.magnētiskais vārss DN50, PN=0,5bar</t>
  </si>
  <si>
    <t>Gāzes noplūdes detektors RGD MET MP1</t>
  </si>
  <si>
    <t>Sietiņfiltrs DN50 PN4</t>
  </si>
  <si>
    <t>Gāzes lodveida krāns DN50, PN4</t>
  </si>
  <si>
    <t>Gāzes lodveida krāns DN25, PN4</t>
  </si>
  <si>
    <t>Gāzes lodveida krāns DN20, PN4</t>
  </si>
  <si>
    <t>Manometra krāns DN15 PN4</t>
  </si>
  <si>
    <t>Tērauda caurule DN100</t>
  </si>
  <si>
    <t>Tērauda caurule DN50</t>
  </si>
  <si>
    <t>Tērauda caurule DN40</t>
  </si>
  <si>
    <t>Tērauda caurule DN25</t>
  </si>
  <si>
    <t>Tērauda caurule DN20</t>
  </si>
  <si>
    <t>Temperatūras devējs</t>
  </si>
  <si>
    <t>Tērauda apvalkcaurule DN76, l=0,4m</t>
  </si>
  <si>
    <r>
      <t>Līkums 90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, DN50</t>
    </r>
  </si>
  <si>
    <r>
      <t>Līkums 90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, DN20</t>
    </r>
  </si>
  <si>
    <t>Diametru pāreja DN40/DN50</t>
  </si>
  <si>
    <t>Diametru pāreja DN50/DN100</t>
  </si>
  <si>
    <t>Diametru pāreja DN50/DN25</t>
  </si>
  <si>
    <t>Noslēgs ar vītni DN20</t>
  </si>
  <si>
    <t>Bultskrūve M10x25</t>
  </si>
  <si>
    <r>
      <t>Izolēts vara vads ar šķ-gr.&gt;4mm</t>
    </r>
    <r>
      <rPr>
        <vertAlign val="superscript"/>
        <sz val="10"/>
        <rFont val="Calibri"/>
        <family val="2"/>
      </rPr>
      <t>2</t>
    </r>
  </si>
  <si>
    <t>Gāzes vada stiprinājumi DN50/DN100</t>
  </si>
  <si>
    <t>vieta</t>
  </si>
  <si>
    <t>Grāzes vada krāsošana atbilstoši ISO/EN 12944</t>
  </si>
  <si>
    <t>Gāzes vada pārbaude</t>
  </si>
  <si>
    <t>Pieslēgšanās pie MR</t>
  </si>
  <si>
    <t>LOKĀLĀ TĀME NR.3-1</t>
  </si>
  <si>
    <t>Lietus kanalizācija</t>
  </si>
  <si>
    <t>Tāme sastādīta 2014.gada tirgus cenās, pamatojoties uz  UKT daļu rasējumiem.</t>
  </si>
  <si>
    <t xml:space="preserve">LIETUS KANALIZĀCIJA K2 , </t>
  </si>
  <si>
    <t xml:space="preserve">Trases nospraušana, </t>
  </si>
  <si>
    <t xml:space="preserve">Izplūdes nostiprināšana Mārupītē. Laukakmeņi 0,4m3, betons 0,2m3, </t>
  </si>
  <si>
    <t xml:space="preserve">Revīzijas lūkas dn110 lietus ūdens stāvvadiem, </t>
  </si>
  <si>
    <t xml:space="preserve">Pārejas dn110/160, </t>
  </si>
  <si>
    <t xml:space="preserve">Līkums dn110/45°, </t>
  </si>
  <si>
    <t>Plastmasas gūlija dn400 ar ķeta vāku. Hvid=2,0m, ar ķeta vāku 40t slodzei, d400</t>
  </si>
  <si>
    <t>kompl</t>
  </si>
  <si>
    <t>Plastmasas skataka dn400 ar ķeta vāku. Hvid=1,6m, ar ķeta vāku 40t slodzei, d400</t>
  </si>
  <si>
    <t>PP caurule DN 110, T8 klase, lietus ūdens stāvvadiem pazemes daļa, dn110</t>
  </si>
  <si>
    <t>PP caurule DN 160, T8 klase, dn160</t>
  </si>
  <si>
    <t>PP caurule DN 200, T8 klase, dn200</t>
  </si>
  <si>
    <t xml:space="preserve">Blietēta smilts pamatne, </t>
  </si>
  <si>
    <t xml:space="preserve">Zemes darbi cauruļu izbūvei, </t>
  </si>
  <si>
    <t xml:space="preserve">Liekās grunts izvešana uz atbērtni, </t>
  </si>
  <si>
    <t xml:space="preserve">Trases uzmērīšana, dokumentācijas sagatavošana, </t>
  </si>
  <si>
    <t>LOKĀLĀ TĀME NR.4-1</t>
  </si>
  <si>
    <t>Tāme sastādīta 2014.gada tirgus cenās, pamatojoties uz AR un GP daļu rasējumiem.</t>
  </si>
  <si>
    <t>SAGATAVOŠANAS DARBI</t>
  </si>
  <si>
    <t>Atsevišķu punktu nospraušana</t>
  </si>
  <si>
    <t>Augsnes kārtas ar mainīgu biezumu noņemšana ielas vai ietves klātnes robežās un aizvešana</t>
  </si>
  <si>
    <t>Zemes klātnes izbūve</t>
  </si>
  <si>
    <t>Zemes klātnes ierakuma izbūve (gultnes rakšana, tai skaitā ielas sega), ar grunts aizvešanu, daļēju izmantošanu objektā</t>
  </si>
  <si>
    <t>Zemes klātnes uzbēruma izbūve.</t>
  </si>
  <si>
    <t>Betona apmaļu uzstādīšana</t>
  </si>
  <si>
    <t>Betona apmale 100.20.08 uz šķembu un betona C16/20 pamata un izbūve</t>
  </si>
  <si>
    <t>Betona bruģa segums, Tips Nr. S1, S2</t>
  </si>
  <si>
    <t>Atdalošā ģeotekstila izbūve</t>
  </si>
  <si>
    <t>Minerālmateriālu pamats 15 cm biezumā (fr.0-45)</t>
  </si>
  <si>
    <t>Rupjas smilts pabēruma izbūve 5cm biezumā</t>
  </si>
  <si>
    <t>Betona bruģa seguma izbūve 6cm biezumā (bruģa tipu un apjomu skatīt AR sadaļā)</t>
  </si>
  <si>
    <t>Granīta šķembu segums, Tips Nr. S3</t>
  </si>
  <si>
    <t>Minerālmateriālu pamats 10 cm biezumā (fr.0-45)</t>
  </si>
  <si>
    <t>Skalotas šķebas 10cm biezumā 12/20</t>
  </si>
  <si>
    <t>Lejamās gumijas segums Tips Nr. S4, S5, S6, S7</t>
  </si>
  <si>
    <t>Skalotas smilts izbūve 10cm biezumā</t>
  </si>
  <si>
    <t>Minerālmateriālu pamats 15 cm biezumā (fr.20-40)</t>
  </si>
  <si>
    <t>Melno granulu amortizējošais pamatslānis (biezumu un tipu skatīt AR sadaļā)</t>
  </si>
  <si>
    <t>Kaučuka granulu 1-slāņa segums  (biezumu un tipu skatīt AR sadaļā)</t>
  </si>
  <si>
    <t>Smilts segums, Tips Nr8</t>
  </si>
  <si>
    <t>Betona plāksnes 300x300x50mm( drīkst būt otrreizēji lietotas)</t>
  </si>
  <si>
    <t>Smilts slāņa izbūve 40cm biezumā</t>
  </si>
  <si>
    <t>Skalotu oļu izbūve  (fr.16-45) drenu vietās</t>
  </si>
  <si>
    <t>Lapu koku koksnes "čipsu" segums, Tips Nr.9</t>
  </si>
  <si>
    <t>Lapu koku koksnes "čipsu" slāņa izbūve 40cm biezumā</t>
  </si>
  <si>
    <t>Priežu mizu mulčas segums, Tips Nr.10</t>
  </si>
  <si>
    <t>Augsnes slāņa izbūve 60cm biezumā</t>
  </si>
  <si>
    <t>Mulčas slāņa izbūve 7cm biezumā</t>
  </si>
  <si>
    <t>Žogs</t>
  </si>
  <si>
    <t>29</t>
  </si>
  <si>
    <t>Žoga un vārtu izbūve</t>
  </si>
  <si>
    <t>Apstādījumi</t>
  </si>
  <si>
    <t>30</t>
  </si>
  <si>
    <t>Lapu koki, krūmi stādīšana</t>
  </si>
  <si>
    <t>gb.</t>
  </si>
  <si>
    <t>31</t>
  </si>
  <si>
    <t>Skuju koki, krūmi</t>
  </si>
  <si>
    <t>32</t>
  </si>
  <si>
    <t>Ziemciešu stādījumi.</t>
  </si>
  <si>
    <t>Rotaļu iekārtas un vides elementi</t>
  </si>
  <si>
    <t>AT1, GP-05</t>
  </si>
  <si>
    <t>AT2, GP-05</t>
  </si>
  <si>
    <t>AT3, GP-05</t>
  </si>
  <si>
    <t>AT4, GP-05</t>
  </si>
  <si>
    <t>AT5, GP-05</t>
  </si>
  <si>
    <t>AT6, GP-05</t>
  </si>
  <si>
    <t>AT7, GP-05</t>
  </si>
  <si>
    <t>AT8, GP-05</t>
  </si>
  <si>
    <t>AT9, GP-05</t>
  </si>
  <si>
    <t>AT10, GP-05</t>
  </si>
  <si>
    <t>AT11, GP-05</t>
  </si>
  <si>
    <t>AT12, GP-05</t>
  </si>
  <si>
    <t>AT13, GP-05</t>
  </si>
  <si>
    <t>AT14, GP-05</t>
  </si>
  <si>
    <t>Sēžammaiss AT15, GP-05</t>
  </si>
  <si>
    <t>Sēžammaiss AT16, GP-05</t>
  </si>
  <si>
    <t>Sēžammaiss AT17, GP-05</t>
  </si>
  <si>
    <t>Šūpoles AT18, GP-05</t>
  </si>
  <si>
    <t>Šūpoles AT19, GP-05</t>
  </si>
  <si>
    <t>AT20, GP-05</t>
  </si>
  <si>
    <t>AT21, GP-05</t>
  </si>
  <si>
    <t>Soliņš AT22, GP-05</t>
  </si>
  <si>
    <t>Velostatīvs AT23, GP-05</t>
  </si>
  <si>
    <t>Karogu masti AT24, GP-05</t>
  </si>
  <si>
    <t>AT25, GP-05</t>
  </si>
  <si>
    <t>LOKĀLĀ TĀME NR.5-1</t>
  </si>
  <si>
    <t>Saimniecības ēka</t>
  </si>
  <si>
    <t>Sagatavošanās un zemes darbi</t>
  </si>
  <si>
    <t>1ass</t>
  </si>
  <si>
    <t>Būvlaukuma planēšana, grunti pārvietojot kaudzēs</t>
  </si>
  <si>
    <t>Tranšejas rakšana ar BOBCAT pamatiem</t>
  </si>
  <si>
    <r>
      <t>m</t>
    </r>
    <r>
      <rPr>
        <vertAlign val="superscript"/>
        <sz val="10"/>
        <rFont val="Arial"/>
        <family val="2"/>
      </rPr>
      <t>3</t>
    </r>
  </si>
  <si>
    <t>Pamatnes līdzināšana ar rokām, blietēšana</t>
  </si>
  <si>
    <t>Šķembu pievešana</t>
  </si>
  <si>
    <t>Šķembu pamatojums  blietēšana zem pamatu pēdām</t>
  </si>
  <si>
    <t>Pamatu aizbēršana ar rokām</t>
  </si>
  <si>
    <t>horizontālā pamatu  hidroizolācija ar bituma mastiku+ ruberoīds.</t>
  </si>
  <si>
    <t>Koka konstrukciju izbūve</t>
  </si>
  <si>
    <t>Koka karkasa sienu, kolonnu  un siju izbūve</t>
  </si>
  <si>
    <t>Jumta spāres</t>
  </si>
  <si>
    <t>Sienu latojums</t>
  </si>
  <si>
    <t>Koka dēļu klājs</t>
  </si>
  <si>
    <t>Valcprofila segums</t>
  </si>
  <si>
    <t>Skārda dzega</t>
  </si>
  <si>
    <t>Apdare</t>
  </si>
  <si>
    <t>Koka brusas 100x40, tonis pēc AR</t>
  </si>
  <si>
    <t>Koka dēļīši 80x25, tonis pēc AR</t>
  </si>
  <si>
    <t>LOKĀLĀ TĀME NR.6-1</t>
  </si>
  <si>
    <t>Tāme sastādīta 2014.gada tirgus cenās, pamatojoties uz ARD daļu rasējumiem.</t>
  </si>
  <si>
    <t>Mēbeles</t>
  </si>
  <si>
    <t>M-1, Plaukts dvieļiem, 366x390mm</t>
  </si>
  <si>
    <t>M-2, Plaukts dvieļiem, 604x390mm</t>
  </si>
  <si>
    <t>M-3, Plaukts dvieļiem, 723x390mm</t>
  </si>
  <si>
    <t>M-4, Plaukts dvieļiem, 1080x390mm</t>
  </si>
  <si>
    <t>M-5, Plaukts dvieļiem, 1318x390mm</t>
  </si>
  <si>
    <t>M-6, Plaukts dvieļiem, 1913x390mm</t>
  </si>
  <si>
    <t>M-7, Plaukts podiņiem, 1572x1000mm</t>
  </si>
  <si>
    <t>M-8, Plaukts podiņiem, 1263x1310mm</t>
  </si>
  <si>
    <t>M-9 Virtuves mēbele 1800x2990mm</t>
  </si>
  <si>
    <t>M-10 Virtuves mēbele 1700x3190mm</t>
  </si>
  <si>
    <t>M-11 Virtuves mēbele 1800x3190mm</t>
  </si>
  <si>
    <t>M-12Virtuves mēbele 1800x2400mm</t>
  </si>
  <si>
    <t>M-13 Virtuves mēbele 1800x2950mm</t>
  </si>
  <si>
    <t>M-14 Virtuves mēbele 7770x2250mm</t>
  </si>
  <si>
    <t>M-15 Lego galds, d=1000mm</t>
  </si>
  <si>
    <t>M-16 Galds nodarbībām, d=900mm</t>
  </si>
  <si>
    <t>M-17, Darbinieka galds, 1300x700, h=740</t>
  </si>
  <si>
    <t>M-17* Darbinieka galds, 1300x700, h=740</t>
  </si>
  <si>
    <t>M-18 Atvilktņu bloks 400x500, h=456</t>
  </si>
  <si>
    <t>M-19 Plaukts spēlēm, 800x300, h=400</t>
  </si>
  <si>
    <t>M-20 Plaukts kastītēm. 800X300, h=400</t>
  </si>
  <si>
    <t>M-21 Moduļu sistēma 800x400, h=2450</t>
  </si>
  <si>
    <t>M-21* Moduļu sistēma 800x400, h=2450</t>
  </si>
  <si>
    <t>M-22 Saliekamā bērnu gultiņa WEPLAY</t>
  </si>
  <si>
    <t>M-23 Darbinieka krēsls RKF MICRO SA</t>
  </si>
  <si>
    <t>M-24 Bērnu krēsliņš Lucy</t>
  </si>
  <si>
    <t>M-25 Ģērbtuvju skapītis 1200x570, h=1520</t>
  </si>
  <si>
    <t>M-26 Žāvēšanas skapis, 1200x570, h=1520</t>
  </si>
  <si>
    <t>M-27 Žāvēšanas skapis, 1200x570, h=1520</t>
  </si>
  <si>
    <t>M-28 Žāvēšanas skapis, 1200x570, h=1520</t>
  </si>
  <si>
    <t>M-29 Žāvēšanas skapis, 3400x650, h=2200</t>
  </si>
  <si>
    <t>M-30 Apģērbu skapis 600x600, h=2200</t>
  </si>
  <si>
    <t>M-31 Skapis apkopējai, 600x600, h=2200</t>
  </si>
  <si>
    <t>M-32 Apmeklētāju krēsls OMP WEB 950</t>
  </si>
  <si>
    <t>M-33 Ratiņi/statīvs krēsliem OMP WEB 950</t>
  </si>
  <si>
    <t>M-34 Medicīniskā kušete Medilink OVMS-1</t>
  </si>
  <si>
    <t>M-35 Skapis medikamentiem 800x450, h=1800</t>
  </si>
  <si>
    <t>M-36 Atvilktņu bloks 900x450, h=850</t>
  </si>
  <si>
    <t>M-37 Darbinieka galds 1800x700, h=728</t>
  </si>
  <si>
    <t>M-38 Papildus galds, d=1000, h=748mm</t>
  </si>
  <si>
    <t>M-39 Plaukts dokumentiem 1000x400, h=635mm</t>
  </si>
  <si>
    <t>M-40 Darba krēsls Kate Queen</t>
  </si>
  <si>
    <t>M-41 Skapis ar bīdāmām durvīm 730x7770, h=2700</t>
  </si>
  <si>
    <t>M-42 Veļas telpas skapis 1200x600, h=2200</t>
  </si>
  <si>
    <t>M-43 Apkopējas skapis 1200x600, h=2200</t>
  </si>
  <si>
    <t>Iekārtas</t>
  </si>
  <si>
    <t>Elektriskā plīts virsma VRB-640 C (PT) (INDESIT)</t>
  </si>
  <si>
    <t>Elektriskā cepeškrāsns (iebūvējama) FIMS-531 J K.A IX (INDESIT)</t>
  </si>
  <si>
    <t>Tvaika nosūcējs EFT 535 X ar ogles filtru (ELECTROLUX)</t>
  </si>
  <si>
    <t>Stūra karuselis 541.11.234, d=800 (HAFELE)</t>
  </si>
  <si>
    <t>Atkritumu konteineris 290GS, 2 x 211 (ROMAGNA)</t>
  </si>
  <si>
    <t>Izvelkams grozs, (Univers WE0311.001, 200 mm /REJS/)</t>
  </si>
  <si>
    <t>Izvelkams grozs, (Univers WE0305.001, 150 mm /REJS/)</t>
  </si>
  <si>
    <t xml:space="preserve">Veļas mazgājamā mašīna, </t>
  </si>
  <si>
    <t xml:space="preserve">Veļas žāvētājs, </t>
  </si>
  <si>
    <t>LOKĀLĀ TĀME NR.2-2</t>
  </si>
  <si>
    <t>Materiālu, darbu pārbaudes (piem., betona kubiņi, met šuves, u.c.)</t>
  </si>
  <si>
    <t>Izpilduzmērījumi</t>
  </si>
  <si>
    <t xml:space="preserve">tn </t>
  </si>
  <si>
    <t>Skapji ugunsdzēšamo aparātu novietošanai</t>
  </si>
  <si>
    <t>Ugunsdzēšamie aparāti sakaņā ar normām</t>
  </si>
  <si>
    <t>Evakuācijas plānu izstrāde un uzstādīšana</t>
  </si>
  <si>
    <t>Materiālu, darbu pārbaudes (piem., betona kubiņi, u.c.)</t>
  </si>
  <si>
    <t>Nepieciešamo mezglu izstrādāšana</t>
  </si>
  <si>
    <t>Materiāli</t>
  </si>
  <si>
    <t>Pašizplešanā blīvlente</t>
  </si>
  <si>
    <t>Butilkaučuka blīvlentas, "Illbruck"</t>
  </si>
  <si>
    <t>Ugunsdrošs blīvējums ugunsdrošajiem izstrādājumiem</t>
  </si>
  <si>
    <t>2-105</t>
  </si>
  <si>
    <t>2-104</t>
  </si>
  <si>
    <t>Materiālu, darbu pārbaudes (piem., pamatnes blīvums, u.c.)</t>
  </si>
  <si>
    <t>Būvobjekta kadastra uzmērīšanas  lietas sagatavošana</t>
  </si>
  <si>
    <t>Materiālu, darbu pārbaudes (piem., pamatnes blīvums, betona kubiņi, u.c.)</t>
  </si>
  <si>
    <t>Materiālu, darbu pārbaudes (piem., krāsojuma biezuma pārbaudes, met šuves, u.c.)</t>
  </si>
  <si>
    <t>Siets un līmjava</t>
  </si>
  <si>
    <t>PAPILDUS kājslauķis, coral welcome, matrix, 3206 (Forbo) Pie ieejas katlu Nr.12,  telpā Nr.11 un pie izejas no telpas Nr.18 uz ratiņu novietni (ass C starp asīm 1-2)</t>
  </si>
  <si>
    <t>Līmjava</t>
  </si>
  <si>
    <t>Palīgdarbi</t>
  </si>
  <si>
    <t>Nepieciešamo atveru urbšana</t>
  </si>
  <si>
    <t>Sienu, pārsegumu šķērsojumu hermētiska aizdare</t>
  </si>
  <si>
    <t>2-106</t>
  </si>
  <si>
    <t>2-107</t>
  </si>
  <si>
    <t>Pamatu, sienu, pārsegumu šķērsojumu hermētiska aizdare, ja nepieciešams - ugunsdroša</t>
  </si>
  <si>
    <t>Sienu, pārsegumu šķērsojumu hermētiska aizdare, ja nepieciešams - ugunsdroša</t>
  </si>
  <si>
    <t>6.Palīgdarbi</t>
  </si>
  <si>
    <t>6.2</t>
  </si>
  <si>
    <t>8.1</t>
  </si>
  <si>
    <t>8.2</t>
  </si>
  <si>
    <t>7.Izpilddokumentācija</t>
  </si>
  <si>
    <t>8. Citi</t>
  </si>
  <si>
    <t>PIEVADCEĻŠ NO PĒRSES IELAS</t>
  </si>
  <si>
    <t>Sagatavošanas darbi</t>
  </si>
  <si>
    <t>Grunts kārtas ar mainīgu biezumu noņemšana ielas klātnes robežās un aizvešana</t>
  </si>
  <si>
    <t>Zemes klātnes ierakuma izbūve (gultnes rakšana), ar grunts aizvešanu, daļēju izmantošanu objektā</t>
  </si>
  <si>
    <t>Betona bruģa seguma izbūve  8 cm biezumā (bruģa tips S2)</t>
  </si>
  <si>
    <t>Papilddarbi</t>
  </si>
  <si>
    <t>Būvobjekta teritorijā esošās melnzemes kaudzes pārvietošana, līdz 10 km attālumā</t>
  </si>
  <si>
    <t>Lifts - pacēlājs</t>
  </si>
  <si>
    <t>Trauku mazgājamā mašīna 15 komplektiem (Electrolux ESF8630ROX vai analogs)</t>
  </si>
  <si>
    <t>Žalūzijas</t>
  </si>
  <si>
    <t>Rullo žalūzijas, b=1000, h=1700</t>
  </si>
  <si>
    <t>Rullo žalūzijas, b=1000, h=2400</t>
  </si>
  <si>
    <t>Rullo žalūzijas, dubultās, "diena-nakts", b=1000, h=800</t>
  </si>
  <si>
    <t>Rullo žalūzijas, dubultās, "diena-nakts", b=1000, h=2100</t>
  </si>
  <si>
    <t>Rullo žalūzijas, dubultās, "diena-nakts", b=1000, h=2500</t>
  </si>
  <si>
    <t>Rullo žalūzijas, dubultās, "diena-nakts", b=1500, h=2500</t>
  </si>
  <si>
    <t>Rullo žalūzijas, dubultās, "diena-nakts", b=1800, h=2100</t>
  </si>
  <si>
    <t>Rullo žalūzijas, dubultās, "diena-nakts", b=1800, h=2500</t>
  </si>
  <si>
    <t>Rullo žalūzijas, dubultās, "diena-nakts", b=1000, h=1600</t>
  </si>
  <si>
    <t>Rullo žalūzijas, dubultās, "diena-nakts", b=1000, h=2000</t>
  </si>
  <si>
    <t>Rullo žalūzijas, dubultās, "diena-nakts", b=1050, h=2400</t>
  </si>
  <si>
    <t>Rullo žalūzijas, dubultās, "diena-nakts", b=1800, h=1600</t>
  </si>
  <si>
    <t>Rullo žalūzijas, dubultās, "diena-nakts", b=2000, h=1600</t>
  </si>
  <si>
    <t xml:space="preserve"> "Blower Door" tests (paredzēt divas reizes - vienu kontrolei procesā otru pie nodošanas)</t>
  </si>
  <si>
    <t>DAŽĀDI</t>
  </si>
  <si>
    <t>00.11.2014</t>
  </si>
  <si>
    <t>Objekta nosaukums:</t>
  </si>
  <si>
    <t>Ģimenes mājas un viesu nama rekonstrukcija par pirmskolas izglītības iestādi</t>
  </si>
  <si>
    <t>Objekta adrese:</t>
  </si>
  <si>
    <t>Pērses iela 16A, Mārupe</t>
  </si>
  <si>
    <t>Pasūtījums Nr.:</t>
  </si>
  <si>
    <t>2014-11</t>
  </si>
  <si>
    <t>Ģimenes mājas un viesu nama rekonstrukcija par pirmskolas izglītības iestādi, Pērses iela 16A, Mārupe</t>
  </si>
  <si>
    <t>PVN (21%)</t>
  </si>
  <si>
    <t>Finanšu rezerve neparedzētiem darbiem 5%</t>
  </si>
  <si>
    <t>Būvobjekta izpilduzmērījumi (arī stāvu plāni)</t>
  </si>
  <si>
    <t>Drošības uzlika durvīm - Finger alert 110, wide, 150mm, caurspīdīga (platā, iekšpusei)</t>
  </si>
  <si>
    <t>Drošības uzlika durvīm - Finger alert 110, narrow, 150mm, caurspīdīga (šaurā , ārpusei)</t>
  </si>
  <si>
    <t>Virsizdevumi ( 0 %), t.sk. daba aizsardzība</t>
  </si>
  <si>
    <t>Peļņa ( 0 %)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</si>
</sst>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dd&quot;, &quot;yyyy&quot;. gada &quot;d&quot;. &quot;mmmm;@"/>
    <numFmt numFmtId="165" formatCode="_(* #,##0.00_);_(* \(#,##0.00\);_(* \-??_);_(@_)"/>
    <numFmt numFmtId="166" formatCode="0.0%"/>
    <numFmt numFmtId="167" formatCode="0.0"/>
    <numFmt numFmtId="168" formatCode="_-* #,##0.00_-;\-* #,##0.00_-;_-* \-??_-;_-@_-"/>
    <numFmt numFmtId="169" formatCode="#,##0.00\ [$€-425];[Red]\-#,##0.00\ [$€-425]"/>
    <numFmt numFmtId="170" formatCode="_-[$€-2]\ * #,##0.00_-;\-[$€-2]\ * #,##0.00_-;_-[$€-2]\ * \-??_-"/>
    <numFmt numFmtId="171" formatCode="&quot;Jā&quot;;&quot;Jā&quot;;&quot;Nē&quot;"/>
    <numFmt numFmtId="172" formatCode="&quot;Patiess&quot;;&quot;Patiess&quot;;&quot;Aplams&quot;"/>
    <numFmt numFmtId="173" formatCode="&quot;Ieslēgts&quot;;&quot;Ieslēgts&quot;;&quot;Izslēgts&quot;"/>
    <numFmt numFmtId="174" formatCode="[$€-2]\ #\ ##,000_);[Red]\([$€-2]\ #\ 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u val="single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Swiss TL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sz val="10"/>
      <name val="Swiss TL"/>
      <family val="2"/>
    </font>
    <font>
      <i/>
      <u val="single"/>
      <sz val="10"/>
      <name val="Swiss TL"/>
      <family val="2"/>
    </font>
    <font>
      <b/>
      <sz val="10"/>
      <name val="Swiss TL"/>
      <family val="2"/>
    </font>
    <font>
      <b/>
      <sz val="9"/>
      <name val="Calibri"/>
      <family val="2"/>
    </font>
    <font>
      <vertAlign val="superscript"/>
      <sz val="10"/>
      <name val="Calibri"/>
      <family val="2"/>
    </font>
    <font>
      <sz val="10"/>
      <color indexed="8"/>
      <name val="Calibri"/>
      <family val="2"/>
    </font>
    <font>
      <i/>
      <u val="single"/>
      <sz val="10"/>
      <name val="Calibri"/>
      <family val="2"/>
    </font>
    <font>
      <vertAlign val="superscript"/>
      <sz val="10"/>
      <name val="Arial"/>
      <family val="2"/>
    </font>
    <font>
      <i/>
      <u val="single"/>
      <sz val="10"/>
      <color indexed="8"/>
      <name val="Calibri"/>
      <family val="2"/>
    </font>
    <font>
      <vertAlign val="subscript"/>
      <sz val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5" fontId="0" fillId="0" borderId="0" applyFill="0" applyBorder="0" applyAlignment="0" applyProtection="0"/>
    <xf numFmtId="43" fontId="39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3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7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4" fillId="0" borderId="0" xfId="52" applyFont="1" applyProtection="1">
      <alignment/>
      <protection locked="0"/>
    </xf>
    <xf numFmtId="0" fontId="2" fillId="0" borderId="0" xfId="52" applyFont="1" applyAlignment="1" applyProtection="1">
      <alignment vertical="top" wrapText="1"/>
      <protection locked="0"/>
    </xf>
    <xf numFmtId="164" fontId="2" fillId="0" borderId="0" xfId="52" applyNumberFormat="1" applyFont="1" applyAlignment="1" applyProtection="1">
      <alignment horizontal="right"/>
      <protection locked="0"/>
    </xf>
    <xf numFmtId="0" fontId="2" fillId="0" borderId="0" xfId="52" applyFont="1" applyAlignment="1" applyProtection="1">
      <alignment wrapText="1"/>
      <protection locked="0"/>
    </xf>
    <xf numFmtId="0" fontId="2" fillId="0" borderId="10" xfId="52" applyFont="1" applyBorder="1" applyAlignment="1" applyProtection="1">
      <alignment horizontal="center"/>
      <protection locked="0"/>
    </xf>
    <xf numFmtId="0" fontId="7" fillId="0" borderId="10" xfId="52" applyFont="1" applyBorder="1" applyAlignment="1" applyProtection="1">
      <alignment horizontal="right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0" fontId="2" fillId="0" borderId="12" xfId="52" applyFont="1" applyBorder="1" applyAlignment="1" applyProtection="1">
      <alignment horizontal="center"/>
      <protection locked="0"/>
    </xf>
    <xf numFmtId="0" fontId="2" fillId="0" borderId="10" xfId="52" applyFont="1" applyBorder="1" applyAlignment="1" applyProtection="1">
      <alignment horizontal="center" vertical="top" wrapText="1"/>
      <protection locked="0"/>
    </xf>
    <xf numFmtId="165" fontId="2" fillId="0" borderId="10" xfId="44" applyFont="1" applyFill="1" applyBorder="1" applyAlignment="1" applyProtection="1">
      <alignment horizontal="center" vertical="top" wrapText="1"/>
      <protection locked="0"/>
    </xf>
    <xf numFmtId="165" fontId="2" fillId="0" borderId="13" xfId="44" applyFont="1" applyFill="1" applyBorder="1" applyAlignment="1" applyProtection="1">
      <alignment horizontal="right"/>
      <protection locked="0"/>
    </xf>
    <xf numFmtId="4" fontId="3" fillId="0" borderId="13" xfId="52" applyNumberFormat="1" applyFont="1" applyBorder="1" applyAlignment="1" applyProtection="1">
      <alignment horizontal="right"/>
      <protection locked="0"/>
    </xf>
    <xf numFmtId="14" fontId="2" fillId="0" borderId="0" xfId="52" applyNumberFormat="1" applyFont="1" applyAlignment="1" applyProtection="1">
      <alignment horizontal="left"/>
      <protection locked="0"/>
    </xf>
    <xf numFmtId="0" fontId="2" fillId="0" borderId="11" xfId="52" applyFont="1" applyBorder="1" applyAlignment="1" applyProtection="1">
      <alignment horizontal="center" vertical="top" wrapText="1"/>
      <protection locked="0"/>
    </xf>
    <xf numFmtId="165" fontId="2" fillId="0" borderId="11" xfId="44" applyFont="1" applyFill="1" applyBorder="1" applyAlignment="1" applyProtection="1">
      <alignment horizontal="center" vertical="top" wrapText="1"/>
      <protection locked="0"/>
    </xf>
    <xf numFmtId="0" fontId="2" fillId="0" borderId="13" xfId="52" applyFont="1" applyBorder="1" applyAlignment="1" applyProtection="1">
      <alignment horizontal="center" vertical="top" wrapText="1"/>
      <protection locked="0"/>
    </xf>
    <xf numFmtId="165" fontId="2" fillId="0" borderId="13" xfId="44" applyFont="1" applyFill="1" applyBorder="1" applyAlignment="1" applyProtection="1">
      <alignment horizontal="center" vertical="top" wrapText="1"/>
      <protection locked="0"/>
    </xf>
    <xf numFmtId="0" fontId="2" fillId="0" borderId="14" xfId="52" applyFont="1" applyBorder="1" applyAlignment="1" applyProtection="1">
      <alignment horizontal="center" vertical="top" wrapText="1"/>
      <protection locked="0"/>
    </xf>
    <xf numFmtId="0" fontId="3" fillId="0" borderId="14" xfId="52" applyFont="1" applyBorder="1" applyAlignment="1" applyProtection="1">
      <alignment horizontal="right" vertical="top" wrapText="1"/>
      <protection locked="0"/>
    </xf>
    <xf numFmtId="165" fontId="2" fillId="0" borderId="14" xfId="44" applyFont="1" applyFill="1" applyBorder="1" applyAlignment="1" applyProtection="1">
      <alignment horizontal="center" vertical="top" wrapText="1"/>
      <protection locked="0"/>
    </xf>
    <xf numFmtId="0" fontId="8" fillId="34" borderId="0" xfId="52" applyFont="1" applyFill="1" applyProtection="1">
      <alignment/>
      <protection locked="0"/>
    </xf>
    <xf numFmtId="0" fontId="10" fillId="34" borderId="0" xfId="52" applyFont="1" applyFill="1" applyProtection="1">
      <alignment/>
      <protection locked="0"/>
    </xf>
    <xf numFmtId="0" fontId="11" fillId="34" borderId="0" xfId="52" applyFont="1" applyFill="1" applyProtection="1">
      <alignment/>
      <protection locked="0"/>
    </xf>
    <xf numFmtId="0" fontId="12" fillId="0" borderId="0" xfId="52" applyFont="1" applyAlignment="1" applyProtection="1">
      <alignment wrapText="1"/>
      <protection locked="0"/>
    </xf>
    <xf numFmtId="0" fontId="10" fillId="0" borderId="0" xfId="52" applyFont="1" applyAlignment="1" applyProtection="1">
      <alignment wrapText="1"/>
      <protection locked="0"/>
    </xf>
    <xf numFmtId="0" fontId="0" fillId="0" borderId="0" xfId="52" applyAlignment="1" applyProtection="1">
      <alignment wrapText="1"/>
      <protection locked="0"/>
    </xf>
    <xf numFmtId="0" fontId="0" fillId="0" borderId="0" xfId="52" applyAlignment="1" applyProtection="1">
      <alignment/>
      <protection locked="0"/>
    </xf>
    <xf numFmtId="0" fontId="10" fillId="0" borderId="0" xfId="52" applyFont="1" applyProtection="1">
      <alignment/>
      <protection locked="0"/>
    </xf>
    <xf numFmtId="0" fontId="8" fillId="0" borderId="0" xfId="52" applyFont="1" applyProtection="1">
      <alignment/>
      <protection locked="0"/>
    </xf>
    <xf numFmtId="165" fontId="13" fillId="0" borderId="0" xfId="52" applyNumberFormat="1" applyFont="1" applyProtection="1">
      <alignment/>
      <protection locked="0"/>
    </xf>
    <xf numFmtId="165" fontId="13" fillId="0" borderId="0" xfId="44" applyFont="1" applyFill="1" applyBorder="1" applyAlignment="1" applyProtection="1">
      <alignment/>
      <protection locked="0"/>
    </xf>
    <xf numFmtId="14" fontId="8" fillId="34" borderId="0" xfId="52" applyNumberFormat="1" applyFont="1" applyFill="1" applyAlignment="1" applyProtection="1">
      <alignment horizontal="right"/>
      <protection locked="0"/>
    </xf>
    <xf numFmtId="14" fontId="8" fillId="0" borderId="0" xfId="52" applyNumberFormat="1" applyFont="1" applyAlignment="1" applyProtection="1">
      <alignment horizontal="right"/>
      <protection locked="0"/>
    </xf>
    <xf numFmtId="0" fontId="14" fillId="0" borderId="0" xfId="52" applyFont="1" applyProtection="1">
      <alignment/>
      <protection locked="0"/>
    </xf>
    <xf numFmtId="0" fontId="8" fillId="0" borderId="0" xfId="52" applyFont="1" applyFill="1" applyAlignment="1" applyProtection="1">
      <alignment horizontal="left"/>
      <protection locked="0"/>
    </xf>
    <xf numFmtId="165" fontId="15" fillId="0" borderId="0" xfId="52" applyNumberFormat="1" applyFont="1" applyFill="1" applyProtection="1">
      <alignment/>
      <protection locked="0"/>
    </xf>
    <xf numFmtId="0" fontId="10" fillId="34" borderId="0" xfId="52" applyFont="1" applyFill="1" applyAlignment="1" applyProtection="1">
      <alignment horizontal="right"/>
      <protection locked="0"/>
    </xf>
    <xf numFmtId="165" fontId="12" fillId="34" borderId="0" xfId="52" applyNumberFormat="1" applyFont="1" applyFill="1" applyProtection="1">
      <alignment/>
      <protection locked="0"/>
    </xf>
    <xf numFmtId="14" fontId="10" fillId="0" borderId="0" xfId="52" applyNumberFormat="1" applyFont="1" applyFill="1" applyAlignment="1" applyProtection="1">
      <alignment horizontal="right"/>
      <protection locked="0"/>
    </xf>
    <xf numFmtId="0" fontId="12" fillId="34" borderId="15" xfId="52" applyFont="1" applyFill="1" applyBorder="1" applyAlignment="1" applyProtection="1">
      <alignment horizontal="center"/>
      <protection locked="0"/>
    </xf>
    <xf numFmtId="0" fontId="12" fillId="34" borderId="16" xfId="52" applyFont="1" applyFill="1" applyBorder="1" applyAlignment="1" applyProtection="1">
      <alignment horizontal="center"/>
      <protection locked="0"/>
    </xf>
    <xf numFmtId="0" fontId="12" fillId="34" borderId="17" xfId="52" applyFont="1" applyFill="1" applyBorder="1" applyAlignment="1" applyProtection="1">
      <alignment horizontal="center"/>
      <protection locked="0"/>
    </xf>
    <xf numFmtId="0" fontId="12" fillId="34" borderId="18" xfId="52" applyFont="1" applyFill="1" applyBorder="1" applyAlignment="1" applyProtection="1">
      <alignment horizontal="center"/>
      <protection locked="0"/>
    </xf>
    <xf numFmtId="0" fontId="10" fillId="34" borderId="19" xfId="52" applyFont="1" applyFill="1" applyBorder="1" applyAlignment="1" applyProtection="1">
      <alignment horizontal="left"/>
      <protection locked="0"/>
    </xf>
    <xf numFmtId="165" fontId="10" fillId="34" borderId="19" xfId="44" applyFont="1" applyFill="1" applyBorder="1" applyAlignment="1" applyProtection="1">
      <alignment horizontal="center"/>
      <protection locked="0"/>
    </xf>
    <xf numFmtId="165" fontId="10" fillId="34" borderId="20" xfId="44" applyFont="1" applyFill="1" applyBorder="1" applyAlignment="1" applyProtection="1">
      <alignment/>
      <protection locked="0"/>
    </xf>
    <xf numFmtId="0" fontId="10" fillId="34" borderId="19" xfId="52" applyFont="1" applyFill="1" applyBorder="1" applyAlignment="1" applyProtection="1">
      <alignment horizontal="left" wrapText="1"/>
      <protection locked="0"/>
    </xf>
    <xf numFmtId="0" fontId="12" fillId="34" borderId="19" xfId="52" applyFont="1" applyFill="1" applyBorder="1" applyAlignment="1" applyProtection="1">
      <alignment horizontal="center"/>
      <protection locked="0"/>
    </xf>
    <xf numFmtId="0" fontId="10" fillId="34" borderId="16" xfId="52" applyFont="1" applyFill="1" applyBorder="1" applyProtection="1">
      <alignment/>
      <protection locked="0"/>
    </xf>
    <xf numFmtId="0" fontId="12" fillId="34" borderId="16" xfId="52" applyFont="1" applyFill="1" applyBorder="1" applyAlignment="1" applyProtection="1">
      <alignment horizontal="right"/>
      <protection locked="0"/>
    </xf>
    <xf numFmtId="4" fontId="12" fillId="34" borderId="17" xfId="52" applyNumberFormat="1" applyFont="1" applyFill="1" applyBorder="1" applyAlignment="1" applyProtection="1">
      <alignment/>
      <protection locked="0"/>
    </xf>
    <xf numFmtId="4" fontId="12" fillId="34" borderId="16" xfId="52" applyNumberFormat="1" applyFont="1" applyFill="1" applyBorder="1" applyAlignment="1" applyProtection="1">
      <alignment/>
      <protection locked="0"/>
    </xf>
    <xf numFmtId="4" fontId="10" fillId="34" borderId="21" xfId="52" applyNumberFormat="1" applyFont="1" applyFill="1" applyBorder="1" applyAlignment="1" applyProtection="1">
      <alignment horizontal="center"/>
      <protection locked="0"/>
    </xf>
    <xf numFmtId="4" fontId="11" fillId="34" borderId="0" xfId="52" applyNumberFormat="1" applyFont="1" applyFill="1" applyBorder="1" applyAlignment="1" applyProtection="1">
      <alignment horizontal="center"/>
      <protection locked="0"/>
    </xf>
    <xf numFmtId="0" fontId="10" fillId="34" borderId="0" xfId="52" applyFont="1" applyFill="1" applyBorder="1" applyProtection="1">
      <alignment/>
      <protection locked="0"/>
    </xf>
    <xf numFmtId="4" fontId="10" fillId="34" borderId="20" xfId="52" applyNumberFormat="1" applyFont="1" applyFill="1" applyBorder="1" applyAlignment="1" applyProtection="1">
      <alignment horizontal="center"/>
      <protection locked="0"/>
    </xf>
    <xf numFmtId="4" fontId="12" fillId="34" borderId="17" xfId="52" applyNumberFormat="1" applyFont="1" applyFill="1" applyBorder="1" applyAlignment="1" applyProtection="1">
      <alignment horizontal="center"/>
      <protection locked="0"/>
    </xf>
    <xf numFmtId="0" fontId="4" fillId="0" borderId="0" xfId="52" applyFont="1" applyProtection="1">
      <alignment/>
      <protection locked="0"/>
    </xf>
    <xf numFmtId="0" fontId="2" fillId="34" borderId="0" xfId="52" applyFont="1" applyFill="1" applyProtection="1">
      <alignment/>
      <protection locked="0"/>
    </xf>
    <xf numFmtId="0" fontId="8" fillId="34" borderId="0" xfId="52" applyFont="1" applyFill="1" applyAlignment="1" applyProtection="1">
      <alignment wrapText="1"/>
      <protection locked="0"/>
    </xf>
    <xf numFmtId="0" fontId="2" fillId="34" borderId="0" xfId="52" applyFont="1" applyFill="1" applyProtection="1">
      <alignment/>
      <protection locked="0"/>
    </xf>
    <xf numFmtId="0" fontId="3" fillId="34" borderId="0" xfId="52" applyFont="1" applyFill="1" applyAlignment="1" applyProtection="1">
      <alignment/>
      <protection locked="0"/>
    </xf>
    <xf numFmtId="0" fontId="2" fillId="34" borderId="22" xfId="52" applyFont="1" applyFill="1" applyBorder="1" applyProtection="1">
      <alignment/>
      <protection locked="0"/>
    </xf>
    <xf numFmtId="0" fontId="3" fillId="34" borderId="22" xfId="52" applyFont="1" applyFill="1" applyBorder="1" applyAlignment="1" applyProtection="1">
      <alignment/>
      <protection locked="0"/>
    </xf>
    <xf numFmtId="0" fontId="16" fillId="34" borderId="0" xfId="52" applyFont="1" applyFill="1" applyAlignment="1" applyProtection="1">
      <alignment horizontal="left"/>
      <protection locked="0"/>
    </xf>
    <xf numFmtId="0" fontId="16" fillId="34" borderId="0" xfId="52" applyFont="1" applyFill="1" applyAlignment="1" applyProtection="1">
      <alignment horizontal="center"/>
      <protection locked="0"/>
    </xf>
    <xf numFmtId="0" fontId="2" fillId="0" borderId="0" xfId="52" applyFont="1" applyAlignment="1" applyProtection="1">
      <alignment/>
      <protection locked="0"/>
    </xf>
    <xf numFmtId="0" fontId="2" fillId="0" borderId="0" xfId="52" applyFont="1" applyFill="1" applyAlignment="1" applyProtection="1">
      <alignment/>
      <protection locked="0"/>
    </xf>
    <xf numFmtId="0" fontId="2" fillId="0" borderId="0" xfId="52" applyFont="1" applyFill="1" applyAlignment="1" applyProtection="1">
      <alignment horizontal="left"/>
      <protection locked="0"/>
    </xf>
    <xf numFmtId="14" fontId="2" fillId="0" borderId="0" xfId="52" applyNumberFormat="1" applyFont="1" applyFill="1" applyProtection="1">
      <alignment/>
      <protection locked="0"/>
    </xf>
    <xf numFmtId="0" fontId="13" fillId="34" borderId="0" xfId="52" applyFont="1" applyFill="1" applyAlignment="1" applyProtection="1">
      <alignment horizontal="center"/>
      <protection locked="0"/>
    </xf>
    <xf numFmtId="0" fontId="8" fillId="34" borderId="0" xfId="52" applyFont="1" applyFill="1" applyAlignment="1" applyProtection="1">
      <alignment horizontal="center"/>
      <protection locked="0"/>
    </xf>
    <xf numFmtId="0" fontId="14" fillId="34" borderId="0" xfId="52" applyFont="1" applyFill="1" applyProtection="1">
      <alignment/>
      <protection locked="0"/>
    </xf>
    <xf numFmtId="165" fontId="13" fillId="34" borderId="0" xfId="44" applyFont="1" applyFill="1" applyBorder="1" applyAlignment="1" applyProtection="1">
      <alignment/>
      <protection locked="0"/>
    </xf>
    <xf numFmtId="0" fontId="10" fillId="34" borderId="23" xfId="52" applyFont="1" applyFill="1" applyBorder="1" applyProtection="1">
      <alignment/>
      <protection locked="0"/>
    </xf>
    <xf numFmtId="0" fontId="10" fillId="34" borderId="24" xfId="52" applyFont="1" applyFill="1" applyBorder="1" applyAlignment="1" applyProtection="1">
      <alignment wrapText="1"/>
      <protection locked="0"/>
    </xf>
    <xf numFmtId="0" fontId="10" fillId="34" borderId="24" xfId="52" applyFont="1" applyFill="1" applyBorder="1" applyProtection="1">
      <alignment/>
      <protection locked="0"/>
    </xf>
    <xf numFmtId="0" fontId="10" fillId="34" borderId="25" xfId="52" applyFont="1" applyFill="1" applyBorder="1" applyProtection="1">
      <alignment/>
      <protection locked="0"/>
    </xf>
    <xf numFmtId="0" fontId="12" fillId="0" borderId="26" xfId="52" applyFont="1" applyBorder="1" applyAlignment="1" applyProtection="1">
      <alignment horizontal="center" vertical="center" textRotation="90" wrapText="1" readingOrder="1"/>
      <protection locked="0"/>
    </xf>
    <xf numFmtId="0" fontId="12" fillId="34" borderId="19" xfId="52" applyFont="1" applyFill="1" applyBorder="1" applyAlignment="1" applyProtection="1">
      <alignment horizontal="center" vertical="center" wrapText="1" readingOrder="1"/>
      <protection locked="0"/>
    </xf>
    <xf numFmtId="0" fontId="12" fillId="34" borderId="19" xfId="52" applyFont="1" applyFill="1" applyBorder="1" applyAlignment="1" applyProtection="1">
      <alignment horizontal="center" textRotation="90"/>
      <protection locked="0"/>
    </xf>
    <xf numFmtId="0" fontId="12" fillId="34" borderId="27" xfId="52" applyFont="1" applyFill="1" applyBorder="1" applyAlignment="1" applyProtection="1">
      <alignment horizontal="center" textRotation="90"/>
      <protection locked="0"/>
    </xf>
    <xf numFmtId="0" fontId="12" fillId="34" borderId="26" xfId="52" applyFont="1" applyFill="1" applyBorder="1" applyAlignment="1" applyProtection="1">
      <alignment horizontal="center" textRotation="90" wrapText="1"/>
      <protection locked="0"/>
    </xf>
    <xf numFmtId="0" fontId="12" fillId="34" borderId="19" xfId="52" applyFont="1" applyFill="1" applyBorder="1" applyAlignment="1" applyProtection="1">
      <alignment horizontal="center" textRotation="90" wrapText="1"/>
      <protection locked="0"/>
    </xf>
    <xf numFmtId="0" fontId="12" fillId="34" borderId="20" xfId="52" applyFont="1" applyFill="1" applyBorder="1" applyAlignment="1" applyProtection="1">
      <alignment horizontal="center" textRotation="90" wrapText="1"/>
      <protection locked="0"/>
    </xf>
    <xf numFmtId="0" fontId="12" fillId="34" borderId="28" xfId="52" applyFont="1" applyFill="1" applyBorder="1" applyAlignment="1" applyProtection="1">
      <alignment horizontal="center" textRotation="90" wrapText="1"/>
      <protection locked="0"/>
    </xf>
    <xf numFmtId="1" fontId="12" fillId="34" borderId="15" xfId="52" applyNumberFormat="1" applyFont="1" applyFill="1" applyBorder="1" applyAlignment="1" applyProtection="1">
      <alignment horizontal="center"/>
      <protection locked="0"/>
    </xf>
    <xf numFmtId="1" fontId="12" fillId="34" borderId="16" xfId="52" applyNumberFormat="1" applyFont="1" applyFill="1" applyBorder="1" applyAlignment="1" applyProtection="1">
      <alignment horizontal="center" wrapText="1"/>
      <protection locked="0"/>
    </xf>
    <xf numFmtId="1" fontId="12" fillId="34" borderId="16" xfId="52" applyNumberFormat="1" applyFont="1" applyFill="1" applyBorder="1" applyAlignment="1" applyProtection="1">
      <alignment horizontal="center"/>
      <protection locked="0"/>
    </xf>
    <xf numFmtId="1" fontId="12" fillId="34" borderId="29" xfId="52" applyNumberFormat="1" applyFont="1" applyFill="1" applyBorder="1" applyAlignment="1" applyProtection="1">
      <alignment horizontal="center"/>
      <protection locked="0"/>
    </xf>
    <xf numFmtId="1" fontId="12" fillId="34" borderId="17" xfId="52" applyNumberFormat="1" applyFont="1" applyFill="1" applyBorder="1" applyAlignment="1" applyProtection="1">
      <alignment horizontal="center"/>
      <protection locked="0"/>
    </xf>
    <xf numFmtId="1" fontId="12" fillId="34" borderId="18" xfId="52" applyNumberFormat="1" applyFont="1" applyFill="1" applyBorder="1" applyAlignment="1" applyProtection="1">
      <alignment horizontal="center"/>
      <protection locked="0"/>
    </xf>
    <xf numFmtId="1" fontId="10" fillId="34" borderId="30" xfId="52" applyNumberFormat="1" applyFont="1" applyFill="1" applyBorder="1" applyAlignment="1" applyProtection="1">
      <alignment horizontal="center"/>
      <protection locked="0"/>
    </xf>
    <xf numFmtId="1" fontId="10" fillId="34" borderId="31" xfId="52" applyNumberFormat="1" applyFont="1" applyFill="1" applyBorder="1" applyAlignment="1" applyProtection="1">
      <alignment horizontal="left" wrapText="1"/>
      <protection locked="0"/>
    </xf>
    <xf numFmtId="1" fontId="10" fillId="34" borderId="31" xfId="52" applyNumberFormat="1" applyFont="1" applyFill="1" applyBorder="1" applyAlignment="1" applyProtection="1">
      <alignment horizontal="center"/>
      <protection locked="0"/>
    </xf>
    <xf numFmtId="167" fontId="10" fillId="34" borderId="32" xfId="52" applyNumberFormat="1" applyFont="1" applyFill="1" applyBorder="1" applyAlignment="1" applyProtection="1">
      <alignment horizontal="center"/>
      <protection locked="0"/>
    </xf>
    <xf numFmtId="2" fontId="10" fillId="34" borderId="31" xfId="52" applyNumberFormat="1" applyFont="1" applyFill="1" applyBorder="1" applyAlignment="1" applyProtection="1">
      <alignment horizontal="center"/>
      <protection locked="0"/>
    </xf>
    <xf numFmtId="165" fontId="10" fillId="34" borderId="19" xfId="44" applyFont="1" applyFill="1" applyBorder="1" applyAlignment="1" applyProtection="1">
      <alignment horizontal="right" wrapText="1"/>
      <protection locked="0"/>
    </xf>
    <xf numFmtId="165" fontId="10" fillId="34" borderId="31" xfId="44" applyFont="1" applyFill="1" applyBorder="1" applyAlignment="1" applyProtection="1">
      <alignment horizontal="right" wrapText="1"/>
      <protection locked="0"/>
    </xf>
    <xf numFmtId="165" fontId="10" fillId="34" borderId="21" xfId="44" applyFont="1" applyFill="1" applyBorder="1" applyAlignment="1" applyProtection="1">
      <alignment horizontal="right" wrapText="1"/>
      <protection locked="0"/>
    </xf>
    <xf numFmtId="165" fontId="10" fillId="34" borderId="33" xfId="44" applyFont="1" applyFill="1" applyBorder="1" applyAlignment="1" applyProtection="1">
      <alignment horizontal="right" wrapText="1"/>
      <protection locked="0"/>
    </xf>
    <xf numFmtId="2" fontId="10" fillId="34" borderId="21" xfId="52" applyNumberFormat="1" applyFont="1" applyFill="1" applyBorder="1" applyAlignment="1" applyProtection="1">
      <alignment horizontal="center"/>
      <protection locked="0"/>
    </xf>
    <xf numFmtId="1" fontId="10" fillId="34" borderId="26" xfId="52" applyNumberFormat="1" applyFont="1" applyFill="1" applyBorder="1" applyAlignment="1" applyProtection="1">
      <alignment horizontal="center"/>
      <protection locked="0"/>
    </xf>
    <xf numFmtId="1" fontId="10" fillId="34" borderId="19" xfId="52" applyNumberFormat="1" applyFont="1" applyFill="1" applyBorder="1" applyAlignment="1" applyProtection="1">
      <alignment horizontal="left" wrapText="1"/>
      <protection locked="0"/>
    </xf>
    <xf numFmtId="1" fontId="10" fillId="34" borderId="19" xfId="52" applyNumberFormat="1" applyFont="1" applyFill="1" applyBorder="1" applyAlignment="1" applyProtection="1">
      <alignment horizontal="center"/>
      <protection locked="0"/>
    </xf>
    <xf numFmtId="167" fontId="10" fillId="34" borderId="27" xfId="52" applyNumberFormat="1" applyFont="1" applyFill="1" applyBorder="1" applyAlignment="1" applyProtection="1">
      <alignment horizontal="center"/>
      <protection locked="0"/>
    </xf>
    <xf numFmtId="2" fontId="10" fillId="34" borderId="26" xfId="52" applyNumberFormat="1" applyFont="1" applyFill="1" applyBorder="1" applyAlignment="1" applyProtection="1">
      <alignment horizontal="center"/>
      <protection locked="0"/>
    </xf>
    <xf numFmtId="2" fontId="10" fillId="34" borderId="19" xfId="52" applyNumberFormat="1" applyFont="1" applyFill="1" applyBorder="1" applyAlignment="1" applyProtection="1">
      <alignment horizontal="center"/>
      <protection locked="0"/>
    </xf>
    <xf numFmtId="165" fontId="10" fillId="34" borderId="20" xfId="44" applyFont="1" applyFill="1" applyBorder="1" applyAlignment="1" applyProtection="1">
      <alignment horizontal="right" wrapText="1"/>
      <protection locked="0"/>
    </xf>
    <xf numFmtId="165" fontId="10" fillId="34" borderId="28" xfId="44" applyFont="1" applyFill="1" applyBorder="1" applyAlignment="1" applyProtection="1">
      <alignment horizontal="right" wrapText="1"/>
      <protection locked="0"/>
    </xf>
    <xf numFmtId="2" fontId="10" fillId="34" borderId="20" xfId="52" applyNumberFormat="1" applyFont="1" applyFill="1" applyBorder="1" applyAlignment="1" applyProtection="1">
      <alignment horizontal="center"/>
      <protection locked="0"/>
    </xf>
    <xf numFmtId="1" fontId="10" fillId="34" borderId="19" xfId="52" applyNumberFormat="1" applyFont="1" applyFill="1" applyBorder="1" applyAlignment="1" applyProtection="1">
      <alignment horizontal="right" wrapText="1"/>
      <protection locked="0"/>
    </xf>
    <xf numFmtId="165" fontId="10" fillId="0" borderId="19" xfId="44" applyFont="1" applyFill="1" applyBorder="1" applyAlignment="1" applyProtection="1">
      <alignment horizontal="right" wrapText="1"/>
      <protection locked="0"/>
    </xf>
    <xf numFmtId="165" fontId="10" fillId="34" borderId="19" xfId="44" applyFont="1" applyFill="1" applyBorder="1" applyAlignment="1" applyProtection="1">
      <alignment horizontal="center" wrapText="1"/>
      <protection locked="0"/>
    </xf>
    <xf numFmtId="167" fontId="10" fillId="0" borderId="27" xfId="52" applyNumberFormat="1" applyFont="1" applyFill="1" applyBorder="1" applyAlignment="1" applyProtection="1">
      <alignment horizontal="center"/>
      <protection locked="0"/>
    </xf>
    <xf numFmtId="2" fontId="10" fillId="0" borderId="19" xfId="52" applyNumberFormat="1" applyFont="1" applyFill="1" applyBorder="1" applyAlignment="1" applyProtection="1">
      <alignment horizontal="center"/>
      <protection locked="0"/>
    </xf>
    <xf numFmtId="2" fontId="10" fillId="34" borderId="27" xfId="52" applyNumberFormat="1" applyFont="1" applyFill="1" applyBorder="1" applyAlignment="1" applyProtection="1">
      <alignment horizontal="center"/>
      <protection locked="0"/>
    </xf>
    <xf numFmtId="165" fontId="10" fillId="34" borderId="26" xfId="44" applyFont="1" applyFill="1" applyBorder="1" applyAlignment="1" applyProtection="1">
      <alignment horizontal="right" wrapText="1"/>
      <protection locked="0"/>
    </xf>
    <xf numFmtId="2" fontId="10" fillId="0" borderId="27" xfId="52" applyNumberFormat="1" applyFont="1" applyFill="1" applyBorder="1" applyAlignment="1" applyProtection="1">
      <alignment horizontal="center"/>
      <protection locked="0"/>
    </xf>
    <xf numFmtId="1" fontId="10" fillId="34" borderId="34" xfId="52" applyNumberFormat="1" applyFont="1" applyFill="1" applyBorder="1" applyAlignment="1" applyProtection="1">
      <alignment horizontal="center"/>
      <protection locked="0"/>
    </xf>
    <xf numFmtId="1" fontId="10" fillId="34" borderId="35" xfId="52" applyNumberFormat="1" applyFont="1" applyFill="1" applyBorder="1" applyAlignment="1" applyProtection="1">
      <alignment horizontal="left" wrapText="1"/>
      <protection locked="0"/>
    </xf>
    <xf numFmtId="1" fontId="10" fillId="34" borderId="35" xfId="52" applyNumberFormat="1" applyFont="1" applyFill="1" applyBorder="1" applyAlignment="1" applyProtection="1">
      <alignment horizontal="center"/>
      <protection locked="0"/>
    </xf>
    <xf numFmtId="2" fontId="10" fillId="0" borderId="36" xfId="52" applyNumberFormat="1" applyFont="1" applyFill="1" applyBorder="1" applyAlignment="1" applyProtection="1">
      <alignment horizontal="center"/>
      <protection locked="0"/>
    </xf>
    <xf numFmtId="165" fontId="10" fillId="34" borderId="34" xfId="44" applyFont="1" applyFill="1" applyBorder="1" applyAlignment="1" applyProtection="1">
      <alignment horizontal="right" wrapText="1"/>
      <protection locked="0"/>
    </xf>
    <xf numFmtId="165" fontId="10" fillId="34" borderId="35" xfId="44" applyFont="1" applyFill="1" applyBorder="1" applyAlignment="1" applyProtection="1">
      <alignment horizontal="right" wrapText="1"/>
      <protection locked="0"/>
    </xf>
    <xf numFmtId="2" fontId="10" fillId="0" borderId="35" xfId="52" applyNumberFormat="1" applyFont="1" applyFill="1" applyBorder="1" applyAlignment="1" applyProtection="1">
      <alignment horizontal="center"/>
      <protection locked="0"/>
    </xf>
    <xf numFmtId="165" fontId="10" fillId="34" borderId="37" xfId="44" applyFont="1" applyFill="1" applyBorder="1" applyAlignment="1" applyProtection="1">
      <alignment horizontal="right" wrapText="1"/>
      <protection locked="0"/>
    </xf>
    <xf numFmtId="165" fontId="10" fillId="34" borderId="38" xfId="44" applyFont="1" applyFill="1" applyBorder="1" applyAlignment="1" applyProtection="1">
      <alignment horizontal="right" wrapText="1"/>
      <protection locked="0"/>
    </xf>
    <xf numFmtId="2" fontId="10" fillId="34" borderId="37" xfId="52" applyNumberFormat="1" applyFont="1" applyFill="1" applyBorder="1" applyAlignment="1" applyProtection="1">
      <alignment horizontal="center"/>
      <protection locked="0"/>
    </xf>
    <xf numFmtId="165" fontId="12" fillId="34" borderId="24" xfId="52" applyNumberFormat="1" applyFont="1" applyFill="1" applyBorder="1" applyAlignment="1" applyProtection="1">
      <alignment vertical="center"/>
      <protection locked="0"/>
    </xf>
    <xf numFmtId="165" fontId="12" fillId="34" borderId="39" xfId="52" applyNumberFormat="1" applyFont="1" applyFill="1" applyBorder="1" applyAlignment="1" applyProtection="1">
      <alignment vertical="center"/>
      <protection locked="0"/>
    </xf>
    <xf numFmtId="168" fontId="8" fillId="34" borderId="0" xfId="52" applyNumberFormat="1" applyFont="1" applyFill="1" applyProtection="1">
      <alignment/>
      <protection locked="0"/>
    </xf>
    <xf numFmtId="9" fontId="10" fillId="34" borderId="19" xfId="52" applyNumberFormat="1" applyFont="1" applyFill="1" applyBorder="1" applyAlignment="1" applyProtection="1">
      <alignment horizontal="center"/>
      <protection locked="0"/>
    </xf>
    <xf numFmtId="0" fontId="10" fillId="34" borderId="19" xfId="52" applyFont="1" applyFill="1" applyBorder="1" applyProtection="1">
      <alignment/>
      <protection locked="0"/>
    </xf>
    <xf numFmtId="168" fontId="10" fillId="34" borderId="19" xfId="52" applyNumberFormat="1" applyFont="1" applyFill="1" applyBorder="1" applyProtection="1">
      <alignment/>
      <protection locked="0"/>
    </xf>
    <xf numFmtId="168" fontId="10" fillId="34" borderId="20" xfId="52" applyNumberFormat="1" applyFont="1" applyFill="1" applyBorder="1" applyProtection="1">
      <alignment/>
      <protection locked="0"/>
    </xf>
    <xf numFmtId="165" fontId="12" fillId="34" borderId="16" xfId="52" applyNumberFormat="1" applyFont="1" applyFill="1" applyBorder="1" applyProtection="1">
      <alignment/>
      <protection locked="0"/>
    </xf>
    <xf numFmtId="165" fontId="12" fillId="34" borderId="17" xfId="52" applyNumberFormat="1" applyFont="1" applyFill="1" applyBorder="1" applyProtection="1">
      <alignment/>
      <protection locked="0"/>
    </xf>
    <xf numFmtId="0" fontId="10" fillId="0" borderId="0" xfId="52" applyFont="1" applyProtection="1">
      <alignment/>
      <protection locked="0"/>
    </xf>
    <xf numFmtId="0" fontId="10" fillId="0" borderId="0" xfId="52" applyFont="1" applyAlignment="1" applyProtection="1">
      <alignment wrapText="1"/>
      <protection locked="0"/>
    </xf>
    <xf numFmtId="0" fontId="10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left" wrapText="1"/>
      <protection locked="0"/>
    </xf>
    <xf numFmtId="0" fontId="10" fillId="0" borderId="22" xfId="52" applyFont="1" applyBorder="1" applyAlignment="1" applyProtection="1">
      <alignment horizontal="left"/>
      <protection locked="0"/>
    </xf>
    <xf numFmtId="0" fontId="8" fillId="34" borderId="22" xfId="52" applyFont="1" applyFill="1" applyBorder="1" applyAlignment="1" applyProtection="1">
      <alignment wrapText="1"/>
      <protection locked="0"/>
    </xf>
    <xf numFmtId="0" fontId="10" fillId="0" borderId="22" xfId="52" applyFont="1" applyBorder="1" applyAlignment="1" applyProtection="1">
      <alignment/>
      <protection locked="0"/>
    </xf>
    <xf numFmtId="0" fontId="10" fillId="0" borderId="22" xfId="52" applyFont="1" applyBorder="1" applyProtection="1">
      <alignment/>
      <protection locked="0"/>
    </xf>
    <xf numFmtId="0" fontId="2" fillId="0" borderId="0" xfId="52" applyFont="1" applyBorder="1" applyProtection="1">
      <alignment/>
      <protection locked="0"/>
    </xf>
    <xf numFmtId="0" fontId="10" fillId="0" borderId="0" xfId="52" applyFont="1" applyBorder="1" applyProtection="1">
      <alignment/>
      <protection locked="0"/>
    </xf>
    <xf numFmtId="0" fontId="4" fillId="0" borderId="0" xfId="52" applyFont="1" applyBorder="1" applyAlignment="1" applyProtection="1">
      <alignment/>
      <protection locked="0"/>
    </xf>
    <xf numFmtId="0" fontId="4" fillId="0" borderId="0" xfId="52" applyFont="1" applyBorder="1" applyProtection="1">
      <alignment/>
      <protection locked="0"/>
    </xf>
    <xf numFmtId="0" fontId="10" fillId="34" borderId="0" xfId="52" applyFont="1" applyFill="1" applyProtection="1">
      <alignment/>
      <protection locked="0"/>
    </xf>
    <xf numFmtId="0" fontId="2" fillId="34" borderId="0" xfId="52" applyFont="1" applyFill="1" applyAlignment="1" applyProtection="1">
      <alignment wrapText="1"/>
      <protection locked="0"/>
    </xf>
    <xf numFmtId="0" fontId="2" fillId="34" borderId="0" xfId="52" applyFont="1" applyFill="1" applyBorder="1" applyProtection="1">
      <alignment/>
      <protection locked="0"/>
    </xf>
    <xf numFmtId="2" fontId="10" fillId="34" borderId="30" xfId="52" applyNumberFormat="1" applyFont="1" applyFill="1" applyBorder="1" applyAlignment="1" applyProtection="1">
      <alignment horizontal="right"/>
      <protection locked="0"/>
    </xf>
    <xf numFmtId="2" fontId="10" fillId="34" borderId="31" xfId="52" applyNumberFormat="1" applyFont="1" applyFill="1" applyBorder="1" applyAlignment="1" applyProtection="1">
      <alignment horizontal="right"/>
      <protection locked="0"/>
    </xf>
    <xf numFmtId="2" fontId="10" fillId="34" borderId="26" xfId="52" applyNumberFormat="1" applyFont="1" applyFill="1" applyBorder="1" applyAlignment="1" applyProtection="1">
      <alignment horizontal="right"/>
      <protection locked="0"/>
    </xf>
    <xf numFmtId="2" fontId="10" fillId="34" borderId="19" xfId="52" applyNumberFormat="1" applyFont="1" applyFill="1" applyBorder="1" applyAlignment="1" applyProtection="1">
      <alignment horizontal="right"/>
      <protection locked="0"/>
    </xf>
    <xf numFmtId="2" fontId="10" fillId="0" borderId="35" xfId="52" applyNumberFormat="1" applyFont="1" applyFill="1" applyBorder="1" applyAlignment="1" applyProtection="1">
      <alignment horizontal="right"/>
      <protection locked="0"/>
    </xf>
    <xf numFmtId="1" fontId="10" fillId="34" borderId="32" xfId="52" applyNumberFormat="1" applyFont="1" applyFill="1" applyBorder="1" applyAlignment="1" applyProtection="1">
      <alignment horizontal="center"/>
      <protection locked="0"/>
    </xf>
    <xf numFmtId="2" fontId="10" fillId="34" borderId="30" xfId="52" applyNumberFormat="1" applyFont="1" applyFill="1" applyBorder="1" applyAlignment="1" applyProtection="1">
      <alignment horizontal="center"/>
      <protection locked="0"/>
    </xf>
    <xf numFmtId="2" fontId="10" fillId="34" borderId="21" xfId="52" applyNumberFormat="1" applyFont="1" applyFill="1" applyBorder="1" applyAlignment="1" applyProtection="1">
      <alignment horizontal="right"/>
      <protection locked="0"/>
    </xf>
    <xf numFmtId="2" fontId="10" fillId="34" borderId="20" xfId="52" applyNumberFormat="1" applyFont="1" applyFill="1" applyBorder="1" applyAlignment="1" applyProtection="1">
      <alignment horizontal="right"/>
      <protection locked="0"/>
    </xf>
    <xf numFmtId="2" fontId="10" fillId="0" borderId="19" xfId="52" applyNumberFormat="1" applyFont="1" applyFill="1" applyBorder="1" applyAlignment="1" applyProtection="1">
      <alignment horizontal="right"/>
      <protection locked="0"/>
    </xf>
    <xf numFmtId="1" fontId="18" fillId="34" borderId="19" xfId="52" applyNumberFormat="1" applyFont="1" applyFill="1" applyBorder="1" applyAlignment="1" applyProtection="1">
      <alignment horizontal="left" wrapText="1"/>
      <protection locked="0"/>
    </xf>
    <xf numFmtId="2" fontId="10" fillId="34" borderId="37" xfId="52" applyNumberFormat="1" applyFont="1" applyFill="1" applyBorder="1" applyAlignment="1" applyProtection="1">
      <alignment horizontal="right"/>
      <protection locked="0"/>
    </xf>
    <xf numFmtId="165" fontId="12" fillId="34" borderId="39" xfId="52" applyNumberFormat="1" applyFont="1" applyFill="1" applyBorder="1" applyAlignment="1" applyProtection="1">
      <alignment horizontal="right" vertical="center"/>
      <protection locked="0"/>
    </xf>
    <xf numFmtId="168" fontId="10" fillId="34" borderId="20" xfId="52" applyNumberFormat="1" applyFont="1" applyFill="1" applyBorder="1" applyAlignment="1" applyProtection="1">
      <alignment horizontal="right"/>
      <protection locked="0"/>
    </xf>
    <xf numFmtId="165" fontId="12" fillId="34" borderId="17" xfId="52" applyNumberFormat="1" applyFont="1" applyFill="1" applyBorder="1" applyAlignment="1" applyProtection="1">
      <alignment horizontal="right"/>
      <protection locked="0"/>
    </xf>
    <xf numFmtId="1" fontId="12" fillId="34" borderId="19" xfId="52" applyNumberFormat="1" applyFont="1" applyFill="1" applyBorder="1" applyAlignment="1" applyProtection="1">
      <alignment horizontal="center" wrapText="1"/>
      <protection locked="0"/>
    </xf>
    <xf numFmtId="1" fontId="10" fillId="34" borderId="19" xfId="52" applyNumberFormat="1" applyFont="1" applyFill="1" applyBorder="1" applyAlignment="1" applyProtection="1">
      <alignment horizontal="center"/>
      <protection locked="0"/>
    </xf>
    <xf numFmtId="167" fontId="10" fillId="34" borderId="27" xfId="52" applyNumberFormat="1" applyFont="1" applyFill="1" applyBorder="1" applyAlignment="1" applyProtection="1">
      <alignment horizontal="center"/>
      <protection locked="0"/>
    </xf>
    <xf numFmtId="165" fontId="10" fillId="34" borderId="26" xfId="44" applyFont="1" applyFill="1" applyBorder="1" applyAlignment="1" applyProtection="1">
      <alignment horizontal="right" wrapText="1"/>
      <protection locked="0"/>
    </xf>
    <xf numFmtId="165" fontId="10" fillId="34" borderId="19" xfId="44" applyFont="1" applyFill="1" applyBorder="1" applyAlignment="1" applyProtection="1">
      <alignment horizontal="center" wrapText="1"/>
      <protection locked="0"/>
    </xf>
    <xf numFmtId="165" fontId="10" fillId="34" borderId="19" xfId="44" applyFont="1" applyFill="1" applyBorder="1" applyAlignment="1" applyProtection="1">
      <alignment horizontal="right" wrapText="1"/>
      <protection locked="0"/>
    </xf>
    <xf numFmtId="165" fontId="10" fillId="34" borderId="20" xfId="44" applyFont="1" applyFill="1" applyBorder="1" applyAlignment="1" applyProtection="1">
      <alignment horizontal="right" wrapText="1"/>
      <protection locked="0"/>
    </xf>
    <xf numFmtId="165" fontId="10" fillId="34" borderId="28" xfId="44" applyFont="1" applyFill="1" applyBorder="1" applyAlignment="1" applyProtection="1">
      <alignment horizontal="right" wrapText="1"/>
      <protection locked="0"/>
    </xf>
    <xf numFmtId="2" fontId="10" fillId="34" borderId="20" xfId="52" applyNumberFormat="1" applyFont="1" applyFill="1" applyBorder="1" applyAlignment="1" applyProtection="1">
      <alignment horizontal="right"/>
      <protection locked="0"/>
    </xf>
    <xf numFmtId="1" fontId="10" fillId="34" borderId="19" xfId="52" applyNumberFormat="1" applyFont="1" applyFill="1" applyBorder="1" applyAlignment="1" applyProtection="1">
      <alignment horizontal="left" wrapText="1"/>
      <protection locked="0"/>
    </xf>
    <xf numFmtId="2" fontId="10" fillId="0" borderId="19" xfId="0" applyNumberFormat="1" applyFont="1" applyBorder="1" applyAlignment="1">
      <alignment horizontal="center"/>
    </xf>
    <xf numFmtId="2" fontId="10" fillId="34" borderId="26" xfId="52" applyNumberFormat="1" applyFont="1" applyFill="1" applyBorder="1" applyAlignment="1" applyProtection="1">
      <alignment horizontal="center"/>
      <protection locked="0"/>
    </xf>
    <xf numFmtId="2" fontId="10" fillId="34" borderId="19" xfId="52" applyNumberFormat="1" applyFont="1" applyFill="1" applyBorder="1" applyAlignment="1" applyProtection="1">
      <alignment horizontal="center"/>
      <protection locked="0"/>
    </xf>
    <xf numFmtId="2" fontId="10" fillId="34" borderId="19" xfId="52" applyNumberFormat="1" applyFont="1" applyFill="1" applyBorder="1" applyAlignment="1" applyProtection="1">
      <alignment horizontal="right"/>
      <protection locked="0"/>
    </xf>
    <xf numFmtId="2" fontId="10" fillId="0" borderId="19" xfId="52" applyNumberFormat="1" applyFont="1" applyFill="1" applyBorder="1" applyAlignment="1" applyProtection="1">
      <alignment horizontal="right"/>
      <protection locked="0"/>
    </xf>
    <xf numFmtId="1" fontId="10" fillId="34" borderId="19" xfId="52" applyNumberFormat="1" applyFont="1" applyFill="1" applyBorder="1" applyAlignment="1" applyProtection="1">
      <alignment horizontal="right" wrapText="1"/>
      <protection locked="0"/>
    </xf>
    <xf numFmtId="2" fontId="10" fillId="34" borderId="27" xfId="52" applyNumberFormat="1" applyFont="1" applyFill="1" applyBorder="1" applyAlignment="1" applyProtection="1">
      <alignment horizontal="center"/>
      <protection locked="0"/>
    </xf>
    <xf numFmtId="165" fontId="10" fillId="34" borderId="26" xfId="44" applyFont="1" applyFill="1" applyBorder="1" applyAlignment="1" applyProtection="1">
      <alignment horizontal="center" wrapText="1"/>
      <protection locked="0"/>
    </xf>
    <xf numFmtId="2" fontId="10" fillId="0" borderId="0" xfId="0" applyNumberFormat="1" applyFont="1" applyAlignment="1">
      <alignment horizontal="center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right" wrapText="1"/>
    </xf>
    <xf numFmtId="0" fontId="18" fillId="0" borderId="19" xfId="0" applyFont="1" applyBorder="1" applyAlignment="1">
      <alignment horizontal="left" wrapText="1"/>
    </xf>
    <xf numFmtId="1" fontId="10" fillId="34" borderId="27" xfId="52" applyNumberFormat="1" applyFont="1" applyFill="1" applyBorder="1" applyAlignment="1" applyProtection="1">
      <alignment horizontal="center"/>
      <protection locked="0"/>
    </xf>
    <xf numFmtId="2" fontId="10" fillId="0" borderId="19" xfId="52" applyNumberFormat="1" applyFont="1" applyBorder="1" applyAlignment="1">
      <alignment horizontal="right"/>
      <protection/>
    </xf>
    <xf numFmtId="0" fontId="18" fillId="0" borderId="35" xfId="52" applyFont="1" applyBorder="1" applyAlignment="1">
      <alignment horizontal="left" wrapText="1"/>
      <protection/>
    </xf>
    <xf numFmtId="0" fontId="18" fillId="0" borderId="35" xfId="52" applyFont="1" applyBorder="1" applyAlignment="1">
      <alignment horizontal="center"/>
      <protection/>
    </xf>
    <xf numFmtId="0" fontId="18" fillId="0" borderId="36" xfId="52" applyFont="1" applyBorder="1" applyAlignment="1">
      <alignment horizontal="center"/>
      <protection/>
    </xf>
    <xf numFmtId="165" fontId="10" fillId="34" borderId="34" xfId="44" applyFont="1" applyFill="1" applyBorder="1" applyAlignment="1" applyProtection="1">
      <alignment horizontal="right" wrapText="1"/>
      <protection locked="0"/>
    </xf>
    <xf numFmtId="165" fontId="10" fillId="34" borderId="35" xfId="44" applyFont="1" applyFill="1" applyBorder="1" applyAlignment="1" applyProtection="1">
      <alignment horizontal="right" wrapText="1"/>
      <protection locked="0"/>
    </xf>
    <xf numFmtId="165" fontId="10" fillId="0" borderId="35" xfId="44" applyFont="1" applyFill="1" applyBorder="1" applyAlignment="1" applyProtection="1">
      <alignment horizontal="right" wrapText="1"/>
      <protection locked="0"/>
    </xf>
    <xf numFmtId="165" fontId="10" fillId="34" borderId="37" xfId="44" applyFont="1" applyFill="1" applyBorder="1" applyAlignment="1" applyProtection="1">
      <alignment horizontal="right" wrapText="1"/>
      <protection locked="0"/>
    </xf>
    <xf numFmtId="165" fontId="10" fillId="34" borderId="38" xfId="44" applyFont="1" applyFill="1" applyBorder="1" applyAlignment="1" applyProtection="1">
      <alignment horizontal="right" wrapText="1"/>
      <protection locked="0"/>
    </xf>
    <xf numFmtId="2" fontId="10" fillId="34" borderId="37" xfId="52" applyNumberFormat="1" applyFont="1" applyFill="1" applyBorder="1" applyAlignment="1" applyProtection="1">
      <alignment horizontal="right"/>
      <protection locked="0"/>
    </xf>
    <xf numFmtId="1" fontId="12" fillId="34" borderId="31" xfId="52" applyNumberFormat="1" applyFont="1" applyFill="1" applyBorder="1" applyAlignment="1" applyProtection="1">
      <alignment horizontal="center" wrapText="1"/>
      <protection locked="0"/>
    </xf>
    <xf numFmtId="1" fontId="12" fillId="34" borderId="19" xfId="52" applyNumberFormat="1" applyFont="1" applyFill="1" applyBorder="1" applyAlignment="1" applyProtection="1">
      <alignment horizontal="center" wrapText="1"/>
      <protection locked="0"/>
    </xf>
    <xf numFmtId="1" fontId="12" fillId="0" borderId="19" xfId="52" applyNumberFormat="1" applyFont="1" applyFill="1" applyBorder="1" applyAlignment="1" applyProtection="1">
      <alignment horizontal="center" wrapText="1"/>
      <protection locked="0"/>
    </xf>
    <xf numFmtId="1" fontId="10" fillId="0" borderId="19" xfId="52" applyNumberFormat="1" applyFont="1" applyFill="1" applyBorder="1" applyAlignment="1" applyProtection="1">
      <alignment horizontal="left" wrapText="1"/>
      <protection locked="0"/>
    </xf>
    <xf numFmtId="1" fontId="10" fillId="0" borderId="19" xfId="52" applyNumberFormat="1" applyFont="1" applyFill="1" applyBorder="1" applyAlignment="1" applyProtection="1">
      <alignment horizontal="right" wrapText="1"/>
      <protection locked="0"/>
    </xf>
    <xf numFmtId="2" fontId="10" fillId="34" borderId="26" xfId="44" applyNumberFormat="1" applyFont="1" applyFill="1" applyBorder="1" applyAlignment="1" applyProtection="1">
      <alignment horizontal="center" wrapText="1"/>
      <protection locked="0"/>
    </xf>
    <xf numFmtId="2" fontId="10" fillId="34" borderId="19" xfId="44" applyNumberFormat="1" applyFont="1" applyFill="1" applyBorder="1" applyAlignment="1" applyProtection="1">
      <alignment horizontal="right" wrapText="1"/>
      <protection locked="0"/>
    </xf>
    <xf numFmtId="49" fontId="10" fillId="34" borderId="34" xfId="52" applyNumberFormat="1" applyFont="1" applyFill="1" applyBorder="1" applyAlignment="1" applyProtection="1">
      <alignment horizontal="center"/>
      <protection locked="0"/>
    </xf>
    <xf numFmtId="167" fontId="10" fillId="34" borderId="36" xfId="52" applyNumberFormat="1" applyFont="1" applyFill="1" applyBorder="1" applyAlignment="1" applyProtection="1">
      <alignment horizontal="center"/>
      <protection locked="0"/>
    </xf>
    <xf numFmtId="1" fontId="10" fillId="34" borderId="21" xfId="52" applyNumberFormat="1" applyFont="1" applyFill="1" applyBorder="1" applyAlignment="1" applyProtection="1">
      <alignment horizontal="center"/>
      <protection locked="0"/>
    </xf>
    <xf numFmtId="1" fontId="10" fillId="34" borderId="33" xfId="52" applyNumberFormat="1" applyFont="1" applyFill="1" applyBorder="1" applyAlignment="1" applyProtection="1">
      <alignment horizontal="center"/>
      <protection locked="0"/>
    </xf>
    <xf numFmtId="165" fontId="10" fillId="34" borderId="34" xfId="44" applyFont="1" applyFill="1" applyBorder="1" applyAlignment="1" applyProtection="1">
      <alignment horizontal="center" wrapText="1"/>
      <protection locked="0"/>
    </xf>
    <xf numFmtId="165" fontId="10" fillId="0" borderId="35" xfId="44" applyFont="1" applyFill="1" applyBorder="1" applyAlignment="1" applyProtection="1">
      <alignment horizontal="right" wrapText="1"/>
      <protection locked="0"/>
    </xf>
    <xf numFmtId="2" fontId="0" fillId="0" borderId="19" xfId="52" applyNumberFormat="1" applyBorder="1">
      <alignment/>
      <protection/>
    </xf>
    <xf numFmtId="165" fontId="10" fillId="34" borderId="35" xfId="44" applyFont="1" applyFill="1" applyBorder="1" applyAlignment="1" applyProtection="1">
      <alignment horizontal="center" wrapText="1"/>
      <protection locked="0"/>
    </xf>
    <xf numFmtId="2" fontId="10" fillId="34" borderId="31" xfId="52" applyNumberFormat="1" applyFont="1" applyFill="1" applyBorder="1" applyAlignment="1" applyProtection="1">
      <alignment horizontal="right"/>
      <protection locked="0"/>
    </xf>
    <xf numFmtId="2" fontId="10" fillId="0" borderId="19" xfId="52" applyNumberFormat="1" applyFont="1" applyBorder="1" applyAlignment="1">
      <alignment horizontal="right" wrapText="1"/>
      <protection/>
    </xf>
    <xf numFmtId="2" fontId="0" fillId="0" borderId="19" xfId="52" applyNumberFormat="1" applyBorder="1" applyAlignment="1">
      <alignment wrapText="1"/>
      <protection/>
    </xf>
    <xf numFmtId="167" fontId="10" fillId="34" borderId="27" xfId="52" applyNumberFormat="1" applyFont="1" applyFill="1" applyBorder="1" applyAlignment="1" applyProtection="1">
      <alignment horizontal="left"/>
      <protection locked="0"/>
    </xf>
    <xf numFmtId="167" fontId="12" fillId="34" borderId="27" xfId="52" applyNumberFormat="1" applyFont="1" applyFill="1" applyBorder="1" applyAlignment="1" applyProtection="1">
      <alignment horizontal="center"/>
      <protection locked="0"/>
    </xf>
    <xf numFmtId="1" fontId="10" fillId="34" borderId="16" xfId="52" applyNumberFormat="1" applyFont="1" applyFill="1" applyBorder="1" applyAlignment="1" applyProtection="1">
      <alignment horizontal="left" wrapText="1"/>
      <protection locked="0"/>
    </xf>
    <xf numFmtId="1" fontId="10" fillId="34" borderId="16" xfId="52" applyNumberFormat="1" applyFont="1" applyFill="1" applyBorder="1" applyAlignment="1" applyProtection="1">
      <alignment horizontal="center"/>
      <protection locked="0"/>
    </xf>
    <xf numFmtId="0" fontId="10" fillId="34" borderId="23" xfId="52" applyFont="1" applyFill="1" applyBorder="1" applyProtection="1">
      <alignment/>
      <protection locked="0"/>
    </xf>
    <xf numFmtId="0" fontId="10" fillId="34" borderId="24" xfId="52" applyFont="1" applyFill="1" applyBorder="1" applyAlignment="1" applyProtection="1">
      <alignment wrapText="1"/>
      <protection locked="0"/>
    </xf>
    <xf numFmtId="0" fontId="10" fillId="34" borderId="24" xfId="52" applyFont="1" applyFill="1" applyBorder="1" applyProtection="1">
      <alignment/>
      <protection locked="0"/>
    </xf>
    <xf numFmtId="0" fontId="10" fillId="34" borderId="25" xfId="52" applyFont="1" applyFill="1" applyBorder="1" applyProtection="1">
      <alignment/>
      <protection locked="0"/>
    </xf>
    <xf numFmtId="0" fontId="12" fillId="0" borderId="26" xfId="52" applyFont="1" applyBorder="1" applyAlignment="1" applyProtection="1">
      <alignment horizontal="center" vertical="center" textRotation="90" wrapText="1" readingOrder="1"/>
      <protection locked="0"/>
    </xf>
    <xf numFmtId="0" fontId="12" fillId="34" borderId="19" xfId="52" applyFont="1" applyFill="1" applyBorder="1" applyAlignment="1" applyProtection="1">
      <alignment horizontal="center" vertical="center" wrapText="1" readingOrder="1"/>
      <protection locked="0"/>
    </xf>
    <xf numFmtId="0" fontId="12" fillId="34" borderId="19" xfId="52" applyFont="1" applyFill="1" applyBorder="1" applyAlignment="1" applyProtection="1">
      <alignment horizontal="center" textRotation="90"/>
      <protection locked="0"/>
    </xf>
    <xf numFmtId="0" fontId="12" fillId="34" borderId="27" xfId="52" applyFont="1" applyFill="1" applyBorder="1" applyAlignment="1" applyProtection="1">
      <alignment horizontal="center" textRotation="90"/>
      <protection locked="0"/>
    </xf>
    <xf numFmtId="0" fontId="12" fillId="34" borderId="26" xfId="52" applyFont="1" applyFill="1" applyBorder="1" applyAlignment="1" applyProtection="1">
      <alignment horizontal="center" textRotation="90" wrapText="1"/>
      <protection locked="0"/>
    </xf>
    <xf numFmtId="0" fontId="12" fillId="34" borderId="19" xfId="52" applyFont="1" applyFill="1" applyBorder="1" applyAlignment="1" applyProtection="1">
      <alignment horizontal="center" textRotation="90" wrapText="1"/>
      <protection locked="0"/>
    </xf>
    <xf numFmtId="0" fontId="12" fillId="34" borderId="20" xfId="52" applyFont="1" applyFill="1" applyBorder="1" applyAlignment="1" applyProtection="1">
      <alignment horizontal="center" textRotation="90" wrapText="1"/>
      <protection locked="0"/>
    </xf>
    <xf numFmtId="0" fontId="12" fillId="34" borderId="28" xfId="52" applyFont="1" applyFill="1" applyBorder="1" applyAlignment="1" applyProtection="1">
      <alignment horizontal="center" textRotation="90" wrapText="1"/>
      <protection locked="0"/>
    </xf>
    <xf numFmtId="1" fontId="12" fillId="34" borderId="15" xfId="52" applyNumberFormat="1" applyFont="1" applyFill="1" applyBorder="1" applyAlignment="1" applyProtection="1">
      <alignment horizontal="center"/>
      <protection locked="0"/>
    </xf>
    <xf numFmtId="1" fontId="12" fillId="34" borderId="16" xfId="52" applyNumberFormat="1" applyFont="1" applyFill="1" applyBorder="1" applyAlignment="1" applyProtection="1">
      <alignment horizontal="center" wrapText="1"/>
      <protection locked="0"/>
    </xf>
    <xf numFmtId="1" fontId="12" fillId="34" borderId="16" xfId="52" applyNumberFormat="1" applyFont="1" applyFill="1" applyBorder="1" applyAlignment="1" applyProtection="1">
      <alignment horizontal="center"/>
      <protection locked="0"/>
    </xf>
    <xf numFmtId="1" fontId="12" fillId="34" borderId="29" xfId="52" applyNumberFormat="1" applyFont="1" applyFill="1" applyBorder="1" applyAlignment="1" applyProtection="1">
      <alignment horizontal="center"/>
      <protection locked="0"/>
    </xf>
    <xf numFmtId="1" fontId="12" fillId="34" borderId="17" xfId="52" applyNumberFormat="1" applyFont="1" applyFill="1" applyBorder="1" applyAlignment="1" applyProtection="1">
      <alignment horizontal="center"/>
      <protection locked="0"/>
    </xf>
    <xf numFmtId="1" fontId="12" fillId="34" borderId="18" xfId="52" applyNumberFormat="1" applyFont="1" applyFill="1" applyBorder="1" applyAlignment="1" applyProtection="1">
      <alignment horizontal="center"/>
      <protection locked="0"/>
    </xf>
    <xf numFmtId="1" fontId="10" fillId="34" borderId="31" xfId="52" applyNumberFormat="1" applyFont="1" applyFill="1" applyBorder="1" applyAlignment="1" applyProtection="1">
      <alignment horizontal="center"/>
      <protection locked="0"/>
    </xf>
    <xf numFmtId="1" fontId="10" fillId="34" borderId="26" xfId="52" applyNumberFormat="1" applyFont="1" applyFill="1" applyBorder="1" applyAlignment="1" applyProtection="1">
      <alignment horizontal="center"/>
      <protection locked="0"/>
    </xf>
    <xf numFmtId="2" fontId="10" fillId="34" borderId="20" xfId="52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>
      <alignment horizontal="left" wrapText="1"/>
    </xf>
    <xf numFmtId="165" fontId="12" fillId="34" borderId="24" xfId="52" applyNumberFormat="1" applyFont="1" applyFill="1" applyBorder="1" applyAlignment="1" applyProtection="1">
      <alignment vertical="center"/>
      <protection locked="0"/>
    </xf>
    <xf numFmtId="165" fontId="12" fillId="34" borderId="39" xfId="52" applyNumberFormat="1" applyFont="1" applyFill="1" applyBorder="1" applyAlignment="1" applyProtection="1">
      <alignment vertical="center"/>
      <protection locked="0"/>
    </xf>
    <xf numFmtId="9" fontId="10" fillId="34" borderId="19" xfId="52" applyNumberFormat="1" applyFont="1" applyFill="1" applyBorder="1" applyAlignment="1" applyProtection="1">
      <alignment horizontal="center"/>
      <protection locked="0"/>
    </xf>
    <xf numFmtId="0" fontId="10" fillId="34" borderId="19" xfId="52" applyFont="1" applyFill="1" applyBorder="1" applyProtection="1">
      <alignment/>
      <protection locked="0"/>
    </xf>
    <xf numFmtId="0" fontId="10" fillId="0" borderId="0" xfId="0" applyFont="1" applyAlignment="1">
      <alignment/>
    </xf>
    <xf numFmtId="168" fontId="10" fillId="34" borderId="19" xfId="52" applyNumberFormat="1" applyFont="1" applyFill="1" applyBorder="1" applyProtection="1">
      <alignment/>
      <protection locked="0"/>
    </xf>
    <xf numFmtId="168" fontId="10" fillId="34" borderId="20" xfId="52" applyNumberFormat="1" applyFont="1" applyFill="1" applyBorder="1" applyProtection="1">
      <alignment/>
      <protection locked="0"/>
    </xf>
    <xf numFmtId="165" fontId="12" fillId="34" borderId="16" xfId="52" applyNumberFormat="1" applyFont="1" applyFill="1" applyBorder="1" applyProtection="1">
      <alignment/>
      <protection locked="0"/>
    </xf>
    <xf numFmtId="165" fontId="12" fillId="34" borderId="17" xfId="52" applyNumberFormat="1" applyFont="1" applyFill="1" applyBorder="1" applyProtection="1">
      <alignment/>
      <protection locked="0"/>
    </xf>
    <xf numFmtId="49" fontId="10" fillId="34" borderId="30" xfId="52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 wrapText="1"/>
    </xf>
    <xf numFmtId="167" fontId="10" fillId="34" borderId="19" xfId="52" applyNumberFormat="1" applyFont="1" applyFill="1" applyBorder="1" applyAlignment="1" applyProtection="1">
      <alignment horizontal="center"/>
      <protection locked="0"/>
    </xf>
    <xf numFmtId="49" fontId="10" fillId="34" borderId="26" xfId="52" applyNumberFormat="1" applyFont="1" applyFill="1" applyBorder="1" applyAlignment="1" applyProtection="1">
      <alignment horizontal="center"/>
      <protection locked="0"/>
    </xf>
    <xf numFmtId="0" fontId="21" fillId="0" borderId="19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/>
    </xf>
    <xf numFmtId="0" fontId="10" fillId="0" borderId="19" xfId="0" applyFont="1" applyFill="1" applyBorder="1" applyAlignment="1">
      <alignment horizontal="left" wrapText="1"/>
    </xf>
    <xf numFmtId="165" fontId="10" fillId="0" borderId="19" xfId="44" applyFont="1" applyFill="1" applyBorder="1" applyAlignment="1" applyProtection="1">
      <alignment horizontal="right" wrapText="1"/>
      <protection locked="0"/>
    </xf>
    <xf numFmtId="0" fontId="10" fillId="0" borderId="19" xfId="109" applyFont="1" applyFill="1" applyBorder="1" applyAlignment="1">
      <alignment horizontal="left" vertical="center" wrapText="1"/>
      <protection/>
    </xf>
    <xf numFmtId="0" fontId="19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 wrapText="1"/>
    </xf>
    <xf numFmtId="1" fontId="10" fillId="34" borderId="31" xfId="52" applyNumberFormat="1" applyFont="1" applyFill="1" applyBorder="1" applyAlignment="1" applyProtection="1">
      <alignment horizontal="left" wrapText="1"/>
      <protection locked="0"/>
    </xf>
    <xf numFmtId="1" fontId="10" fillId="34" borderId="32" xfId="52" applyNumberFormat="1" applyFont="1" applyFill="1" applyBorder="1" applyAlignment="1" applyProtection="1">
      <alignment horizontal="center"/>
      <protection locked="0"/>
    </xf>
    <xf numFmtId="2" fontId="10" fillId="34" borderId="30" xfId="52" applyNumberFormat="1" applyFont="1" applyFill="1" applyBorder="1" applyAlignment="1" applyProtection="1">
      <alignment horizontal="center"/>
      <protection locked="0"/>
    </xf>
    <xf numFmtId="2" fontId="10" fillId="34" borderId="31" xfId="52" applyNumberFormat="1" applyFont="1" applyFill="1" applyBorder="1" applyAlignment="1" applyProtection="1">
      <alignment horizontal="center"/>
      <protection locked="0"/>
    </xf>
    <xf numFmtId="49" fontId="10" fillId="34" borderId="26" xfId="52" applyNumberFormat="1" applyFont="1" applyFill="1" applyBorder="1" applyAlignment="1" applyProtection="1">
      <alignment horizontal="center"/>
      <protection locked="0"/>
    </xf>
    <xf numFmtId="165" fontId="10" fillId="0" borderId="26" xfId="44" applyFont="1" applyFill="1" applyBorder="1" applyAlignment="1" applyProtection="1">
      <alignment horizontal="center" wrapText="1"/>
      <protection locked="0"/>
    </xf>
    <xf numFmtId="2" fontId="10" fillId="0" borderId="26" xfId="44" applyNumberFormat="1" applyFont="1" applyFill="1" applyBorder="1" applyAlignment="1" applyProtection="1">
      <alignment horizontal="right" wrapText="1"/>
      <protection locked="0"/>
    </xf>
    <xf numFmtId="165" fontId="10" fillId="0" borderId="26" xfId="44" applyFont="1" applyFill="1" applyBorder="1" applyAlignment="1" applyProtection="1">
      <alignment horizontal="right" wrapText="1"/>
      <protection locked="0"/>
    </xf>
    <xf numFmtId="1" fontId="10" fillId="0" borderId="19" xfId="52" applyNumberFormat="1" applyFont="1" applyFill="1" applyBorder="1" applyAlignment="1" applyProtection="1">
      <alignment horizontal="left" wrapText="1"/>
      <protection locked="0"/>
    </xf>
    <xf numFmtId="1" fontId="12" fillId="0" borderId="19" xfId="52" applyNumberFormat="1" applyFont="1" applyFill="1" applyBorder="1" applyAlignment="1" applyProtection="1">
      <alignment horizontal="center" wrapText="1"/>
      <protection locked="0"/>
    </xf>
    <xf numFmtId="165" fontId="10" fillId="34" borderId="15" xfId="44" applyFont="1" applyFill="1" applyBorder="1" applyAlignment="1" applyProtection="1">
      <alignment horizontal="center" wrapText="1"/>
      <protection locked="0"/>
    </xf>
    <xf numFmtId="165" fontId="10" fillId="34" borderId="16" xfId="44" applyFont="1" applyFill="1" applyBorder="1" applyAlignment="1" applyProtection="1">
      <alignment horizontal="right" wrapText="1"/>
      <protection locked="0"/>
    </xf>
    <xf numFmtId="165" fontId="10" fillId="34" borderId="17" xfId="44" applyFont="1" applyFill="1" applyBorder="1" applyAlignment="1" applyProtection="1">
      <alignment horizontal="right" wrapText="1"/>
      <protection locked="0"/>
    </xf>
    <xf numFmtId="2" fontId="10" fillId="34" borderId="16" xfId="52" applyNumberFormat="1" applyFont="1" applyFill="1" applyBorder="1" applyAlignment="1" applyProtection="1">
      <alignment horizontal="center"/>
      <protection locked="0"/>
    </xf>
    <xf numFmtId="2" fontId="10" fillId="34" borderId="19" xfId="44" applyNumberFormat="1" applyFont="1" applyFill="1" applyBorder="1" applyAlignment="1" applyProtection="1">
      <alignment horizontal="right" wrapText="1"/>
      <protection locked="0"/>
    </xf>
    <xf numFmtId="2" fontId="10" fillId="34" borderId="30" xfId="52" applyNumberFormat="1" applyFont="1" applyFill="1" applyBorder="1" applyAlignment="1" applyProtection="1">
      <alignment horizontal="right"/>
      <protection locked="0"/>
    </xf>
    <xf numFmtId="1" fontId="12" fillId="34" borderId="30" xfId="52" applyNumberFormat="1" applyFont="1" applyFill="1" applyBorder="1" applyAlignment="1" applyProtection="1">
      <alignment horizontal="center"/>
      <protection locked="0"/>
    </xf>
    <xf numFmtId="2" fontId="10" fillId="34" borderId="30" xfId="52" applyNumberFormat="1" applyFont="1" applyFill="1" applyBorder="1" applyAlignment="1" applyProtection="1">
      <alignment/>
      <protection locked="0"/>
    </xf>
    <xf numFmtId="1" fontId="19" fillId="34" borderId="16" xfId="52" applyNumberFormat="1" applyFont="1" applyFill="1" applyBorder="1" applyAlignment="1" applyProtection="1">
      <alignment horizontal="center" wrapText="1"/>
      <protection locked="0"/>
    </xf>
    <xf numFmtId="1" fontId="19" fillId="34" borderId="19" xfId="52" applyNumberFormat="1" applyFont="1" applyFill="1" applyBorder="1" applyAlignment="1" applyProtection="1">
      <alignment horizontal="center" wrapText="1"/>
      <protection locked="0"/>
    </xf>
    <xf numFmtId="1" fontId="12" fillId="34" borderId="31" xfId="52" applyNumberFormat="1" applyFont="1" applyFill="1" applyBorder="1" applyAlignment="1" applyProtection="1">
      <alignment horizontal="center" wrapText="1"/>
      <protection locked="0"/>
    </xf>
    <xf numFmtId="1" fontId="12" fillId="34" borderId="31" xfId="52" applyNumberFormat="1" applyFont="1" applyFill="1" applyBorder="1" applyAlignment="1" applyProtection="1">
      <alignment horizontal="center"/>
      <protection locked="0"/>
    </xf>
    <xf numFmtId="2" fontId="10" fillId="34" borderId="26" xfId="52" applyNumberFormat="1" applyFont="1" applyFill="1" applyBorder="1" applyAlignment="1" applyProtection="1">
      <alignment horizontal="right"/>
      <protection locked="0"/>
    </xf>
    <xf numFmtId="165" fontId="10" fillId="34" borderId="15" xfId="44" applyFont="1" applyFill="1" applyBorder="1" applyAlignment="1" applyProtection="1">
      <alignment horizontal="right" wrapText="1"/>
      <protection locked="0"/>
    </xf>
    <xf numFmtId="1" fontId="10" fillId="34" borderId="15" xfId="52" applyNumberFormat="1" applyFont="1" applyFill="1" applyBorder="1" applyAlignment="1" applyProtection="1">
      <alignment horizontal="center"/>
      <protection locked="0"/>
    </xf>
    <xf numFmtId="0" fontId="10" fillId="34" borderId="23" xfId="52" applyNumberFormat="1" applyFont="1" applyFill="1" applyBorder="1" applyAlignment="1" applyProtection="1">
      <alignment horizontal="center"/>
      <protection locked="0"/>
    </xf>
    <xf numFmtId="0" fontId="10" fillId="34" borderId="24" xfId="52" applyNumberFormat="1" applyFont="1" applyFill="1" applyBorder="1" applyAlignment="1" applyProtection="1">
      <alignment horizontal="center"/>
      <protection locked="0"/>
    </xf>
    <xf numFmtId="0" fontId="10" fillId="34" borderId="24" xfId="52" applyFont="1" applyFill="1" applyBorder="1" applyAlignment="1" applyProtection="1">
      <alignment horizontal="left"/>
      <protection locked="0"/>
    </xf>
    <xf numFmtId="165" fontId="10" fillId="34" borderId="24" xfId="44" applyFont="1" applyFill="1" applyBorder="1" applyAlignment="1" applyProtection="1">
      <alignment horizontal="center"/>
      <protection locked="0"/>
    </xf>
    <xf numFmtId="165" fontId="10" fillId="34" borderId="39" xfId="44" applyFont="1" applyFill="1" applyBorder="1" applyAlignment="1" applyProtection="1">
      <alignment/>
      <protection locked="0"/>
    </xf>
    <xf numFmtId="0" fontId="10" fillId="34" borderId="26" xfId="52" applyNumberFormat="1" applyFont="1" applyFill="1" applyBorder="1" applyAlignment="1" applyProtection="1">
      <alignment horizontal="center"/>
      <protection locked="0"/>
    </xf>
    <xf numFmtId="0" fontId="10" fillId="34" borderId="19" xfId="52" applyNumberFormat="1" applyFont="1" applyFill="1" applyBorder="1" applyAlignment="1" applyProtection="1">
      <alignment horizontal="center"/>
      <protection locked="0"/>
    </xf>
    <xf numFmtId="49" fontId="10" fillId="34" borderId="19" xfId="52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" fontId="10" fillId="34" borderId="23" xfId="52" applyNumberFormat="1" applyFont="1" applyFill="1" applyBorder="1" applyAlignment="1" applyProtection="1">
      <alignment horizontal="center"/>
      <protection locked="0"/>
    </xf>
    <xf numFmtId="1" fontId="12" fillId="34" borderId="24" xfId="52" applyNumberFormat="1" applyFont="1" applyFill="1" applyBorder="1" applyAlignment="1" applyProtection="1">
      <alignment horizontal="center" wrapText="1"/>
      <protection locked="0"/>
    </xf>
    <xf numFmtId="1" fontId="12" fillId="34" borderId="24" xfId="52" applyNumberFormat="1" applyFont="1" applyFill="1" applyBorder="1" applyAlignment="1" applyProtection="1">
      <alignment horizontal="center"/>
      <protection locked="0"/>
    </xf>
    <xf numFmtId="1" fontId="12" fillId="34" borderId="39" xfId="52" applyNumberFormat="1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>
      <alignment wrapText="1"/>
    </xf>
    <xf numFmtId="2" fontId="10" fillId="34" borderId="17" xfId="52" applyNumberFormat="1" applyFont="1" applyFill="1" applyBorder="1" applyAlignment="1" applyProtection="1">
      <alignment horizontal="center"/>
      <protection locked="0"/>
    </xf>
    <xf numFmtId="1" fontId="10" fillId="34" borderId="24" xfId="52" applyNumberFormat="1" applyFont="1" applyFill="1" applyBorder="1" applyAlignment="1" applyProtection="1">
      <alignment horizontal="center"/>
      <protection locked="0"/>
    </xf>
    <xf numFmtId="1" fontId="10" fillId="34" borderId="19" xfId="52" applyNumberFormat="1" applyFont="1" applyFill="1" applyBorder="1" applyAlignment="1" applyProtection="1">
      <alignment horizontal="right"/>
      <protection locked="0"/>
    </xf>
    <xf numFmtId="2" fontId="10" fillId="34" borderId="19" xfId="44" applyNumberFormat="1" applyFont="1" applyFill="1" applyBorder="1" applyAlignment="1" applyProtection="1">
      <alignment horizontal="center" wrapText="1"/>
      <protection locked="0"/>
    </xf>
    <xf numFmtId="49" fontId="10" fillId="34" borderId="15" xfId="52" applyNumberFormat="1" applyFont="1" applyFill="1" applyBorder="1" applyAlignment="1" applyProtection="1">
      <alignment horizontal="center"/>
      <protection locked="0"/>
    </xf>
    <xf numFmtId="167" fontId="10" fillId="34" borderId="16" xfId="52" applyNumberFormat="1" applyFont="1" applyFill="1" applyBorder="1" applyAlignment="1" applyProtection="1">
      <alignment horizontal="center"/>
      <protection locked="0"/>
    </xf>
    <xf numFmtId="2" fontId="10" fillId="34" borderId="16" xfId="44" applyNumberFormat="1" applyFont="1" applyFill="1" applyBorder="1" applyAlignment="1" applyProtection="1">
      <alignment horizontal="right" wrapText="1"/>
      <protection locked="0"/>
    </xf>
    <xf numFmtId="2" fontId="10" fillId="34" borderId="17" xfId="52" applyNumberFormat="1" applyFont="1" applyFill="1" applyBorder="1" applyAlignment="1" applyProtection="1">
      <alignment horizontal="right"/>
      <protection locked="0"/>
    </xf>
    <xf numFmtId="167" fontId="10" fillId="34" borderId="25" xfId="52" applyNumberFormat="1" applyFont="1" applyFill="1" applyBorder="1" applyAlignment="1" applyProtection="1">
      <alignment horizontal="center"/>
      <protection locked="0"/>
    </xf>
    <xf numFmtId="1" fontId="10" fillId="34" borderId="39" xfId="52" applyNumberFormat="1" applyFont="1" applyFill="1" applyBorder="1" applyAlignment="1" applyProtection="1">
      <alignment horizontal="center"/>
      <protection locked="0"/>
    </xf>
    <xf numFmtId="1" fontId="10" fillId="34" borderId="40" xfId="52" applyNumberFormat="1" applyFont="1" applyFill="1" applyBorder="1" applyAlignment="1" applyProtection="1">
      <alignment horizontal="center"/>
      <protection locked="0"/>
    </xf>
    <xf numFmtId="1" fontId="12" fillId="34" borderId="19" xfId="52" applyNumberFormat="1" applyFont="1" applyFill="1" applyBorder="1" applyAlignment="1" applyProtection="1">
      <alignment horizontal="center"/>
      <protection locked="0"/>
    </xf>
    <xf numFmtId="1" fontId="12" fillId="34" borderId="27" xfId="52" applyNumberFormat="1" applyFont="1" applyFill="1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0" fontId="18" fillId="0" borderId="16" xfId="52" applyFont="1" applyBorder="1" applyAlignment="1">
      <alignment horizontal="left" wrapText="1"/>
      <protection/>
    </xf>
    <xf numFmtId="0" fontId="18" fillId="0" borderId="16" xfId="52" applyFont="1" applyBorder="1" applyAlignment="1">
      <alignment horizontal="center"/>
      <protection/>
    </xf>
    <xf numFmtId="0" fontId="18" fillId="0" borderId="29" xfId="52" applyFont="1" applyBorder="1" applyAlignment="1">
      <alignment horizontal="center"/>
      <protection/>
    </xf>
    <xf numFmtId="2" fontId="10" fillId="0" borderId="16" xfId="44" applyNumberFormat="1" applyFont="1" applyFill="1" applyBorder="1" applyAlignment="1" applyProtection="1">
      <alignment horizontal="right" wrapText="1"/>
      <protection locked="0"/>
    </xf>
    <xf numFmtId="165" fontId="10" fillId="34" borderId="18" xfId="44" applyFont="1" applyFill="1" applyBorder="1" applyAlignment="1" applyProtection="1">
      <alignment horizontal="right" wrapText="1"/>
      <protection locked="0"/>
    </xf>
    <xf numFmtId="1" fontId="10" fillId="34" borderId="23" xfId="52" applyNumberFormat="1" applyFont="1" applyFill="1" applyBorder="1" applyAlignment="1" applyProtection="1">
      <alignment horizontal="center"/>
      <protection locked="0"/>
    </xf>
    <xf numFmtId="1" fontId="12" fillId="34" borderId="24" xfId="52" applyNumberFormat="1" applyFont="1" applyFill="1" applyBorder="1" applyAlignment="1" applyProtection="1">
      <alignment horizontal="left" wrapText="1"/>
      <protection locked="0"/>
    </xf>
    <xf numFmtId="1" fontId="10" fillId="34" borderId="24" xfId="52" applyNumberFormat="1" applyFont="1" applyFill="1" applyBorder="1" applyAlignment="1" applyProtection="1">
      <alignment horizontal="center"/>
      <protection locked="0"/>
    </xf>
    <xf numFmtId="167" fontId="10" fillId="34" borderId="24" xfId="52" applyNumberFormat="1" applyFont="1" applyFill="1" applyBorder="1" applyAlignment="1" applyProtection="1">
      <alignment horizontal="center"/>
      <protection locked="0"/>
    </xf>
    <xf numFmtId="1" fontId="10" fillId="34" borderId="39" xfId="52" applyNumberFormat="1" applyFont="1" applyFill="1" applyBorder="1" applyAlignment="1" applyProtection="1">
      <alignment horizontal="center"/>
      <protection locked="0"/>
    </xf>
    <xf numFmtId="167" fontId="10" fillId="34" borderId="19" xfId="52" applyNumberFormat="1" applyFont="1" applyFill="1" applyBorder="1" applyAlignment="1" applyProtection="1">
      <alignment horizontal="center"/>
      <protection locked="0"/>
    </xf>
    <xf numFmtId="1" fontId="10" fillId="34" borderId="15" xfId="52" applyNumberFormat="1" applyFont="1" applyFill="1" applyBorder="1" applyAlignment="1" applyProtection="1">
      <alignment horizontal="center"/>
      <protection locked="0"/>
    </xf>
    <xf numFmtId="165" fontId="10" fillId="34" borderId="16" xfId="44" applyFont="1" applyFill="1" applyBorder="1" applyAlignment="1" applyProtection="1">
      <alignment horizontal="right" wrapText="1"/>
      <protection locked="0"/>
    </xf>
    <xf numFmtId="165" fontId="10" fillId="0" borderId="16" xfId="44" applyFont="1" applyFill="1" applyBorder="1" applyAlignment="1" applyProtection="1">
      <alignment horizontal="right" wrapText="1"/>
      <protection locked="0"/>
    </xf>
    <xf numFmtId="2" fontId="10" fillId="34" borderId="17" xfId="52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8" fillId="0" borderId="27" xfId="87" applyFont="1" applyBorder="1" applyAlignment="1">
      <alignment horizontal="center" vertical="center"/>
      <protection/>
    </xf>
    <xf numFmtId="0" fontId="18" fillId="0" borderId="27" xfId="74" applyFont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center" vertical="center"/>
    </xf>
    <xf numFmtId="0" fontId="18" fillId="0" borderId="27" xfId="75" applyFont="1" applyBorder="1" applyAlignment="1">
      <alignment horizontal="center" vertical="center"/>
      <protection/>
    </xf>
    <xf numFmtId="0" fontId="18" fillId="0" borderId="27" xfId="89" applyFont="1" applyBorder="1" applyAlignment="1">
      <alignment horizontal="center" vertical="center"/>
      <protection/>
    </xf>
    <xf numFmtId="0" fontId="18" fillId="0" borderId="27" xfId="75" applyFont="1" applyFill="1" applyBorder="1" applyAlignment="1">
      <alignment horizontal="center" vertical="center"/>
      <protection/>
    </xf>
    <xf numFmtId="0" fontId="18" fillId="34" borderId="27" xfId="68" applyFont="1" applyFill="1" applyBorder="1" applyAlignment="1">
      <alignment horizontal="center" vertical="center"/>
      <protection/>
    </xf>
    <xf numFmtId="0" fontId="18" fillId="0" borderId="27" xfId="91" applyFont="1" applyFill="1" applyBorder="1" applyAlignment="1">
      <alignment horizontal="center" vertical="center"/>
      <protection/>
    </xf>
    <xf numFmtId="0" fontId="18" fillId="0" borderId="27" xfId="92" applyFont="1" applyBorder="1" applyAlignment="1">
      <alignment horizontal="center" vertical="center"/>
      <protection/>
    </xf>
    <xf numFmtId="0" fontId="18" fillId="0" borderId="27" xfId="93" applyFont="1" applyBorder="1" applyAlignment="1">
      <alignment horizontal="center" vertical="center"/>
      <protection/>
    </xf>
    <xf numFmtId="0" fontId="18" fillId="0" borderId="27" xfId="95" applyFont="1" applyBorder="1" applyAlignment="1">
      <alignment horizontal="center" vertical="center"/>
      <protection/>
    </xf>
    <xf numFmtId="0" fontId="18" fillId="0" borderId="27" xfId="96" applyFont="1" applyBorder="1" applyAlignment="1">
      <alignment horizontal="center" vertical="center"/>
      <protection/>
    </xf>
    <xf numFmtId="0" fontId="18" fillId="0" borderId="27" xfId="97" applyFont="1" applyBorder="1" applyAlignment="1">
      <alignment horizontal="center" vertical="center"/>
      <protection/>
    </xf>
    <xf numFmtId="0" fontId="18" fillId="0" borderId="27" xfId="98" applyFont="1" applyBorder="1" applyAlignment="1">
      <alignment horizontal="center" vertical="center"/>
      <protection/>
    </xf>
    <xf numFmtId="0" fontId="18" fillId="0" borderId="27" xfId="99" applyFont="1" applyBorder="1" applyAlignment="1">
      <alignment horizontal="center" vertical="center"/>
      <protection/>
    </xf>
    <xf numFmtId="0" fontId="18" fillId="0" borderId="27" xfId="100" applyFont="1" applyBorder="1" applyAlignment="1">
      <alignment horizontal="center" vertical="center"/>
      <protection/>
    </xf>
    <xf numFmtId="0" fontId="18" fillId="0" borderId="27" xfId="101" applyFont="1" applyBorder="1" applyAlignment="1">
      <alignment horizontal="center" vertical="center"/>
      <protection/>
    </xf>
    <xf numFmtId="0" fontId="18" fillId="0" borderId="27" xfId="102" applyFont="1" applyBorder="1" applyAlignment="1">
      <alignment horizontal="center" vertical="center"/>
      <protection/>
    </xf>
    <xf numFmtId="0" fontId="18" fillId="0" borderId="27" xfId="103" applyFont="1" applyBorder="1" applyAlignment="1">
      <alignment horizontal="center" vertical="center"/>
      <protection/>
    </xf>
    <xf numFmtId="0" fontId="18" fillId="0" borderId="27" xfId="104" applyFont="1" applyBorder="1" applyAlignment="1">
      <alignment horizontal="center" vertical="center"/>
      <protection/>
    </xf>
    <xf numFmtId="0" fontId="18" fillId="0" borderId="27" xfId="105" applyFont="1" applyBorder="1" applyAlignment="1">
      <alignment horizontal="center" vertical="center"/>
      <protection/>
    </xf>
    <xf numFmtId="0" fontId="18" fillId="0" borderId="27" xfId="106" applyFont="1" applyBorder="1" applyAlignment="1">
      <alignment horizontal="center" vertical="center"/>
      <protection/>
    </xf>
    <xf numFmtId="0" fontId="18" fillId="0" borderId="27" xfId="107" applyFont="1" applyBorder="1" applyAlignment="1">
      <alignment horizontal="center" vertical="center"/>
      <protection/>
    </xf>
    <xf numFmtId="0" fontId="18" fillId="0" borderId="27" xfId="108" applyFont="1" applyBorder="1" applyAlignment="1">
      <alignment horizontal="center" vertical="center"/>
      <protection/>
    </xf>
    <xf numFmtId="0" fontId="18" fillId="0" borderId="27" xfId="65" applyFont="1" applyBorder="1" applyAlignment="1">
      <alignment horizontal="center" vertical="center"/>
      <protection/>
    </xf>
    <xf numFmtId="0" fontId="18" fillId="0" borderId="27" xfId="66" applyFont="1" applyBorder="1" applyAlignment="1">
      <alignment horizontal="center" vertical="center"/>
      <protection/>
    </xf>
    <xf numFmtId="0" fontId="18" fillId="0" borderId="27" xfId="67" applyFont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center" wrapText="1"/>
    </xf>
    <xf numFmtId="4" fontId="10" fillId="0" borderId="42" xfId="0" applyNumberFormat="1" applyFont="1" applyFill="1" applyBorder="1" applyAlignment="1">
      <alignment horizontal="right" vertical="center"/>
    </xf>
    <xf numFmtId="0" fontId="8" fillId="0" borderId="0" xfId="52" applyFont="1" applyFill="1" applyAlignment="1" applyProtection="1">
      <alignment wrapText="1"/>
      <protection locked="0"/>
    </xf>
    <xf numFmtId="0" fontId="10" fillId="0" borderId="24" xfId="52" applyFont="1" applyFill="1" applyBorder="1" applyAlignment="1" applyProtection="1">
      <alignment wrapText="1"/>
      <protection locked="0"/>
    </xf>
    <xf numFmtId="0" fontId="12" fillId="0" borderId="19" xfId="52" applyFont="1" applyFill="1" applyBorder="1" applyAlignment="1" applyProtection="1">
      <alignment horizontal="center" vertical="center" wrapText="1" readingOrder="1"/>
      <protection locked="0"/>
    </xf>
    <xf numFmtId="1" fontId="12" fillId="0" borderId="16" xfId="52" applyNumberFormat="1" applyFont="1" applyFill="1" applyBorder="1" applyAlignment="1" applyProtection="1">
      <alignment horizontal="center" wrapText="1"/>
      <protection locked="0"/>
    </xf>
    <xf numFmtId="1" fontId="18" fillId="0" borderId="19" xfId="52" applyNumberFormat="1" applyFont="1" applyFill="1" applyBorder="1" applyAlignment="1" applyProtection="1">
      <alignment horizontal="left" wrapText="1"/>
      <protection locked="0"/>
    </xf>
    <xf numFmtId="0" fontId="10" fillId="0" borderId="0" xfId="52" applyFont="1" applyFill="1" applyAlignment="1" applyProtection="1">
      <alignment wrapText="1"/>
      <protection locked="0"/>
    </xf>
    <xf numFmtId="0" fontId="2" fillId="0" borderId="0" xfId="52" applyFont="1" applyFill="1" applyAlignment="1" applyProtection="1">
      <alignment horizontal="left" wrapText="1"/>
      <protection locked="0"/>
    </xf>
    <xf numFmtId="0" fontId="8" fillId="0" borderId="22" xfId="52" applyFont="1" applyFill="1" applyBorder="1" applyAlignment="1" applyProtection="1">
      <alignment wrapText="1"/>
      <protection locked="0"/>
    </xf>
    <xf numFmtId="0" fontId="2" fillId="0" borderId="0" xfId="52" applyFont="1" applyFill="1" applyAlignment="1" applyProtection="1">
      <alignment wrapText="1"/>
      <protection locked="0"/>
    </xf>
    <xf numFmtId="1" fontId="12" fillId="34" borderId="23" xfId="52" applyNumberFormat="1" applyFont="1" applyFill="1" applyBorder="1" applyAlignment="1" applyProtection="1">
      <alignment horizontal="center"/>
      <protection locked="0"/>
    </xf>
    <xf numFmtId="1" fontId="12" fillId="0" borderId="24" xfId="52" applyNumberFormat="1" applyFont="1" applyFill="1" applyBorder="1" applyAlignment="1" applyProtection="1">
      <alignment horizontal="center" wrapText="1"/>
      <protection locked="0"/>
    </xf>
    <xf numFmtId="2" fontId="10" fillId="0" borderId="19" xfId="44" applyNumberFormat="1" applyFont="1" applyFill="1" applyBorder="1" applyAlignment="1" applyProtection="1">
      <alignment horizontal="right" wrapText="1"/>
      <protection locked="0"/>
    </xf>
    <xf numFmtId="1" fontId="12" fillId="34" borderId="25" xfId="52" applyNumberFormat="1" applyFont="1" applyFill="1" applyBorder="1" applyAlignment="1" applyProtection="1">
      <alignment horizontal="center"/>
      <protection locked="0"/>
    </xf>
    <xf numFmtId="1" fontId="12" fillId="34" borderId="40" xfId="52" applyNumberFormat="1" applyFont="1" applyFill="1" applyBorder="1" applyAlignment="1" applyProtection="1">
      <alignment horizontal="center"/>
      <protection locked="0"/>
    </xf>
    <xf numFmtId="49" fontId="10" fillId="34" borderId="23" xfId="52" applyNumberFormat="1" applyFont="1" applyFill="1" applyBorder="1" applyAlignment="1" applyProtection="1">
      <alignment horizontal="center"/>
      <protection locked="0"/>
    </xf>
    <xf numFmtId="1" fontId="10" fillId="34" borderId="24" xfId="52" applyNumberFormat="1" applyFont="1" applyFill="1" applyBorder="1" applyAlignment="1" applyProtection="1">
      <alignment horizontal="left" wrapText="1"/>
      <protection locked="0"/>
    </xf>
    <xf numFmtId="2" fontId="10" fillId="34" borderId="24" xfId="52" applyNumberFormat="1" applyFont="1" applyFill="1" applyBorder="1" applyAlignment="1" applyProtection="1">
      <alignment horizontal="center"/>
      <protection locked="0"/>
    </xf>
    <xf numFmtId="2" fontId="10" fillId="34" borderId="24" xfId="44" applyNumberFormat="1" applyFont="1" applyFill="1" applyBorder="1" applyAlignment="1" applyProtection="1">
      <alignment horizontal="right" wrapText="1"/>
      <protection locked="0"/>
    </xf>
    <xf numFmtId="165" fontId="10" fillId="34" borderId="24" xfId="44" applyFont="1" applyFill="1" applyBorder="1" applyAlignment="1" applyProtection="1">
      <alignment horizontal="right" wrapText="1"/>
      <protection locked="0"/>
    </xf>
    <xf numFmtId="2" fontId="10" fillId="34" borderId="39" xfId="52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10" fillId="34" borderId="25" xfId="52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65" fontId="10" fillId="34" borderId="40" xfId="44" applyFon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/>
    </xf>
    <xf numFmtId="2" fontId="10" fillId="34" borderId="23" xfId="52" applyNumberFormat="1" applyFont="1" applyFill="1" applyBorder="1" applyAlignment="1" applyProtection="1">
      <alignment horizontal="center"/>
      <protection locked="0"/>
    </xf>
    <xf numFmtId="165" fontId="10" fillId="34" borderId="39" xfId="44" applyFont="1" applyFill="1" applyBorder="1" applyAlignment="1" applyProtection="1">
      <alignment horizontal="right" wrapText="1"/>
      <protection locked="0"/>
    </xf>
    <xf numFmtId="49" fontId="10" fillId="34" borderId="43" xfId="52" applyNumberFormat="1" applyFont="1" applyFill="1" applyBorder="1" applyAlignment="1" applyProtection="1">
      <alignment horizontal="center"/>
      <protection locked="0"/>
    </xf>
    <xf numFmtId="1" fontId="10" fillId="34" borderId="42" xfId="52" applyNumberFormat="1" applyFont="1" applyFill="1" applyBorder="1" applyAlignment="1" applyProtection="1">
      <alignment horizontal="left" wrapText="1"/>
      <protection locked="0"/>
    </xf>
    <xf numFmtId="1" fontId="10" fillId="34" borderId="42" xfId="52" applyNumberFormat="1" applyFont="1" applyFill="1" applyBorder="1" applyAlignment="1" applyProtection="1">
      <alignment horizontal="center"/>
      <protection locked="0"/>
    </xf>
    <xf numFmtId="167" fontId="10" fillId="34" borderId="44" xfId="52" applyNumberFormat="1" applyFont="1" applyFill="1" applyBorder="1" applyAlignment="1" applyProtection="1">
      <alignment horizontal="center"/>
      <protection locked="0"/>
    </xf>
    <xf numFmtId="165" fontId="10" fillId="34" borderId="45" xfId="44" applyFont="1" applyFill="1" applyBorder="1" applyAlignment="1" applyProtection="1">
      <alignment horizontal="right" wrapText="1"/>
      <protection locked="0"/>
    </xf>
    <xf numFmtId="165" fontId="10" fillId="34" borderId="46" xfId="44" applyFont="1" applyFill="1" applyBorder="1" applyAlignment="1" applyProtection="1">
      <alignment horizontal="right" wrapText="1"/>
      <protection locked="0"/>
    </xf>
    <xf numFmtId="165" fontId="10" fillId="34" borderId="47" xfId="44" applyFont="1" applyFill="1" applyBorder="1" applyAlignment="1" applyProtection="1">
      <alignment horizontal="right" wrapText="1"/>
      <protection locked="0"/>
    </xf>
    <xf numFmtId="165" fontId="10" fillId="34" borderId="48" xfId="44" applyFont="1" applyFill="1" applyBorder="1" applyAlignment="1" applyProtection="1">
      <alignment horizontal="right" wrapText="1"/>
      <protection locked="0"/>
    </xf>
    <xf numFmtId="165" fontId="10" fillId="34" borderId="42" xfId="44" applyFont="1" applyFill="1" applyBorder="1" applyAlignment="1" applyProtection="1">
      <alignment horizontal="right" wrapText="1"/>
      <protection locked="0"/>
    </xf>
    <xf numFmtId="2" fontId="10" fillId="34" borderId="49" xfId="52" applyNumberFormat="1" applyFont="1" applyFill="1" applyBorder="1" applyAlignment="1" applyProtection="1">
      <alignment horizontal="center"/>
      <protection locked="0"/>
    </xf>
    <xf numFmtId="1" fontId="12" fillId="34" borderId="24" xfId="52" applyNumberFormat="1" applyFont="1" applyFill="1" applyBorder="1" applyAlignment="1" applyProtection="1">
      <alignment horizontal="center" wrapText="1"/>
      <protection locked="0"/>
    </xf>
    <xf numFmtId="2" fontId="10" fillId="0" borderId="19" xfId="44" applyNumberFormat="1" applyFont="1" applyFill="1" applyBorder="1" applyAlignment="1" applyProtection="1">
      <alignment horizontal="center" wrapText="1"/>
      <protection locked="0"/>
    </xf>
    <xf numFmtId="1" fontId="10" fillId="34" borderId="16" xfId="52" applyNumberFormat="1" applyFont="1" applyFill="1" applyBorder="1" applyAlignment="1" applyProtection="1">
      <alignment horizontal="left" wrapText="1"/>
      <protection locked="0"/>
    </xf>
    <xf numFmtId="2" fontId="10" fillId="34" borderId="36" xfId="52" applyNumberFormat="1" applyFont="1" applyFill="1" applyBorder="1" applyAlignment="1" applyProtection="1">
      <alignment horizontal="center"/>
      <protection locked="0"/>
    </xf>
    <xf numFmtId="2" fontId="10" fillId="34" borderId="34" xfId="52" applyNumberFormat="1" applyFont="1" applyFill="1" applyBorder="1" applyAlignment="1" applyProtection="1">
      <alignment horizontal="center"/>
      <protection locked="0"/>
    </xf>
    <xf numFmtId="2" fontId="10" fillId="34" borderId="35" xfId="52" applyNumberFormat="1" applyFont="1" applyFill="1" applyBorder="1" applyAlignment="1" applyProtection="1">
      <alignment horizontal="center"/>
      <protection locked="0"/>
    </xf>
    <xf numFmtId="2" fontId="10" fillId="0" borderId="35" xfId="52" applyNumberFormat="1" applyFont="1" applyBorder="1" applyAlignment="1">
      <alignment horizontal="right"/>
      <protection/>
    </xf>
    <xf numFmtId="2" fontId="10" fillId="34" borderId="35" xfId="52" applyNumberFormat="1" applyFont="1" applyFill="1" applyBorder="1" applyAlignment="1" applyProtection="1">
      <alignment horizontal="center"/>
      <protection locked="0"/>
    </xf>
    <xf numFmtId="2" fontId="10" fillId="34" borderId="35" xfId="44" applyNumberFormat="1" applyFont="1" applyFill="1" applyBorder="1" applyAlignment="1" applyProtection="1">
      <alignment horizontal="center" wrapText="1"/>
      <protection locked="0"/>
    </xf>
    <xf numFmtId="2" fontId="10" fillId="34" borderId="35" xfId="44" applyNumberFormat="1" applyFont="1" applyFill="1" applyBorder="1" applyAlignment="1" applyProtection="1">
      <alignment horizontal="right" wrapText="1"/>
      <protection locked="0"/>
    </xf>
    <xf numFmtId="2" fontId="10" fillId="34" borderId="36" xfId="52" applyNumberFormat="1" applyFont="1" applyFill="1" applyBorder="1" applyAlignment="1" applyProtection="1">
      <alignment horizontal="center"/>
      <protection locked="0"/>
    </xf>
    <xf numFmtId="2" fontId="10" fillId="34" borderId="42" xfId="52" applyNumberFormat="1" applyFont="1" applyFill="1" applyBorder="1" applyAlignment="1" applyProtection="1">
      <alignment horizontal="center"/>
      <protection locked="0"/>
    </xf>
    <xf numFmtId="1" fontId="10" fillId="34" borderId="50" xfId="52" applyNumberFormat="1" applyFont="1" applyFill="1" applyBorder="1" applyAlignment="1" applyProtection="1">
      <alignment horizontal="center"/>
      <protection locked="0"/>
    </xf>
    <xf numFmtId="0" fontId="18" fillId="0" borderId="51" xfId="52" applyFont="1" applyBorder="1" applyAlignment="1">
      <alignment horizontal="left" wrapText="1"/>
      <protection/>
    </xf>
    <xf numFmtId="0" fontId="18" fillId="0" borderId="51" xfId="52" applyFont="1" applyBorder="1" applyAlignment="1">
      <alignment horizontal="center"/>
      <protection/>
    </xf>
    <xf numFmtId="0" fontId="18" fillId="0" borderId="52" xfId="52" applyFont="1" applyBorder="1" applyAlignment="1">
      <alignment horizontal="center"/>
      <protection/>
    </xf>
    <xf numFmtId="2" fontId="10" fillId="34" borderId="34" xfId="52" applyNumberFormat="1" applyFont="1" applyFill="1" applyBorder="1" applyAlignment="1" applyProtection="1">
      <alignment horizontal="center"/>
      <protection locked="0"/>
    </xf>
    <xf numFmtId="167" fontId="12" fillId="34" borderId="36" xfId="52" applyNumberFormat="1" applyFont="1" applyFill="1" applyBorder="1" applyAlignment="1" applyProtection="1">
      <alignment horizontal="center"/>
      <protection locked="0"/>
    </xf>
    <xf numFmtId="49" fontId="10" fillId="34" borderId="34" xfId="52" applyNumberFormat="1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2" fontId="10" fillId="34" borderId="37" xfId="52" applyNumberFormat="1" applyFont="1" applyFill="1" applyBorder="1" applyAlignment="1" applyProtection="1">
      <alignment horizontal="center"/>
      <protection locked="0"/>
    </xf>
    <xf numFmtId="2" fontId="10" fillId="34" borderId="42" xfId="52" applyNumberFormat="1" applyFont="1" applyFill="1" applyBorder="1" applyAlignment="1" applyProtection="1">
      <alignment horizontal="center"/>
      <protection locked="0"/>
    </xf>
    <xf numFmtId="1" fontId="10" fillId="0" borderId="19" xfId="52" applyNumberFormat="1" applyFont="1" applyFill="1" applyBorder="1" applyAlignment="1" applyProtection="1">
      <alignment horizontal="center"/>
      <protection locked="0"/>
    </xf>
    <xf numFmtId="2" fontId="10" fillId="34" borderId="38" xfId="52" applyNumberFormat="1" applyFont="1" applyFill="1" applyBorder="1" applyAlignment="1" applyProtection="1">
      <alignment horizontal="center"/>
      <protection locked="0"/>
    </xf>
    <xf numFmtId="165" fontId="10" fillId="34" borderId="36" xfId="44" applyFont="1" applyFill="1" applyBorder="1" applyAlignment="1" applyProtection="1">
      <alignment horizontal="right" wrapText="1"/>
      <protection locked="0"/>
    </xf>
    <xf numFmtId="1" fontId="12" fillId="34" borderId="0" xfId="52" applyNumberFormat="1" applyFont="1" applyFill="1" applyBorder="1" applyAlignment="1" applyProtection="1">
      <alignment horizontal="center" wrapText="1"/>
      <protection locked="0"/>
    </xf>
    <xf numFmtId="2" fontId="10" fillId="34" borderId="33" xfId="52" applyNumberFormat="1" applyFont="1" applyFill="1" applyBorder="1" applyAlignment="1" applyProtection="1">
      <alignment horizontal="center"/>
      <protection locked="0"/>
    </xf>
    <xf numFmtId="1" fontId="10" fillId="0" borderId="30" xfId="52" applyNumberFormat="1" applyFont="1" applyFill="1" applyBorder="1" applyAlignment="1" applyProtection="1">
      <alignment horizontal="center"/>
      <protection locked="0"/>
    </xf>
    <xf numFmtId="1" fontId="10" fillId="0" borderId="31" xfId="52" applyNumberFormat="1" applyFont="1" applyFill="1" applyBorder="1" applyAlignment="1" applyProtection="1">
      <alignment horizontal="left" wrapText="1"/>
      <protection locked="0"/>
    </xf>
    <xf numFmtId="1" fontId="10" fillId="0" borderId="31" xfId="52" applyNumberFormat="1" applyFont="1" applyFill="1" applyBorder="1" applyAlignment="1" applyProtection="1">
      <alignment horizontal="center"/>
      <protection locked="0"/>
    </xf>
    <xf numFmtId="167" fontId="10" fillId="0" borderId="32" xfId="52" applyNumberFormat="1" applyFont="1" applyFill="1" applyBorder="1" applyAlignment="1" applyProtection="1">
      <alignment horizontal="center"/>
      <protection locked="0"/>
    </xf>
    <xf numFmtId="1" fontId="10" fillId="0" borderId="26" xfId="52" applyNumberFormat="1" applyFont="1" applyFill="1" applyBorder="1" applyAlignment="1" applyProtection="1">
      <alignment horizontal="center"/>
      <protection locked="0"/>
    </xf>
    <xf numFmtId="2" fontId="10" fillId="0" borderId="26" xfId="52" applyNumberFormat="1" applyFont="1" applyFill="1" applyBorder="1" applyAlignment="1" applyProtection="1">
      <alignment horizontal="center"/>
      <protection locked="0"/>
    </xf>
    <xf numFmtId="165" fontId="10" fillId="0" borderId="26" xfId="44" applyFont="1" applyFill="1" applyBorder="1" applyAlignment="1" applyProtection="1">
      <alignment horizontal="center" wrapText="1"/>
      <protection locked="0"/>
    </xf>
    <xf numFmtId="0" fontId="0" fillId="0" borderId="53" xfId="114" applyFont="1" applyFill="1" applyBorder="1" applyAlignment="1">
      <alignment horizontal="left" vertical="center" wrapText="1"/>
      <protection/>
    </xf>
    <xf numFmtId="1" fontId="10" fillId="0" borderId="34" xfId="52" applyNumberFormat="1" applyFont="1" applyFill="1" applyBorder="1" applyAlignment="1" applyProtection="1">
      <alignment horizontal="center"/>
      <protection locked="0"/>
    </xf>
    <xf numFmtId="0" fontId="18" fillId="0" borderId="35" xfId="52" applyFont="1" applyFill="1" applyBorder="1" applyAlignment="1">
      <alignment horizontal="left" wrapText="1"/>
      <protection/>
    </xf>
    <xf numFmtId="0" fontId="18" fillId="0" borderId="35" xfId="52" applyFont="1" applyFill="1" applyBorder="1" applyAlignment="1">
      <alignment horizontal="center"/>
      <protection/>
    </xf>
    <xf numFmtId="0" fontId="18" fillId="0" borderId="36" xfId="52" applyFont="1" applyFill="1" applyBorder="1" applyAlignment="1">
      <alignment horizontal="center"/>
      <protection/>
    </xf>
    <xf numFmtId="165" fontId="10" fillId="0" borderId="34" xfId="44" applyFont="1" applyFill="1" applyBorder="1" applyAlignment="1" applyProtection="1">
      <alignment horizontal="right" wrapText="1"/>
      <protection locked="0"/>
    </xf>
    <xf numFmtId="165" fontId="10" fillId="0" borderId="37" xfId="44" applyFont="1" applyFill="1" applyBorder="1" applyAlignment="1" applyProtection="1">
      <alignment horizontal="right" wrapText="1"/>
      <protection locked="0"/>
    </xf>
    <xf numFmtId="165" fontId="10" fillId="0" borderId="38" xfId="44" applyFont="1" applyFill="1" applyBorder="1" applyAlignment="1" applyProtection="1">
      <alignment horizontal="right" wrapText="1"/>
      <protection locked="0"/>
    </xf>
    <xf numFmtId="2" fontId="10" fillId="0" borderId="37" xfId="52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8" fillId="0" borderId="0" xfId="52" applyFont="1" applyFill="1" applyProtection="1">
      <alignment/>
      <protection locked="0"/>
    </xf>
    <xf numFmtId="1" fontId="10" fillId="0" borderId="35" xfId="52" applyNumberFormat="1" applyFont="1" applyFill="1" applyBorder="1" applyAlignment="1" applyProtection="1">
      <alignment horizontal="center"/>
      <protection locked="0"/>
    </xf>
    <xf numFmtId="2" fontId="10" fillId="0" borderId="35" xfId="44" applyNumberFormat="1" applyFont="1" applyFill="1" applyBorder="1" applyAlignment="1" applyProtection="1">
      <alignment horizontal="center" wrapText="1"/>
      <protection locked="0"/>
    </xf>
    <xf numFmtId="2" fontId="10" fillId="0" borderId="35" xfId="44" applyNumberFormat="1" applyFont="1" applyFill="1" applyBorder="1" applyAlignment="1" applyProtection="1">
      <alignment horizontal="right" wrapText="1"/>
      <protection locked="0"/>
    </xf>
    <xf numFmtId="167" fontId="10" fillId="0" borderId="36" xfId="52" applyNumberFormat="1" applyFont="1" applyFill="1" applyBorder="1" applyAlignment="1" applyProtection="1">
      <alignment horizontal="left"/>
      <protection locked="0"/>
    </xf>
    <xf numFmtId="1" fontId="10" fillId="0" borderId="19" xfId="52" applyNumberFormat="1" applyFont="1" applyFill="1" applyBorder="1" applyAlignment="1" applyProtection="1">
      <alignment horizontal="center" wrapText="1"/>
      <protection locked="0"/>
    </xf>
    <xf numFmtId="165" fontId="10" fillId="0" borderId="20" xfId="44" applyFont="1" applyFill="1" applyBorder="1" applyAlignment="1" applyProtection="1">
      <alignment horizontal="right" wrapText="1"/>
      <protection locked="0"/>
    </xf>
    <xf numFmtId="165" fontId="10" fillId="0" borderId="28" xfId="44" applyFont="1" applyFill="1" applyBorder="1" applyAlignment="1" applyProtection="1">
      <alignment horizontal="right" wrapText="1"/>
      <protection locked="0"/>
    </xf>
    <xf numFmtId="2" fontId="10" fillId="0" borderId="20" xfId="52" applyNumberFormat="1" applyFont="1" applyFill="1" applyBorder="1" applyAlignment="1" applyProtection="1">
      <alignment horizontal="center"/>
      <protection locked="0"/>
    </xf>
    <xf numFmtId="1" fontId="10" fillId="0" borderId="26" xfId="52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>
      <alignment wrapText="1"/>
    </xf>
    <xf numFmtId="1" fontId="10" fillId="0" borderId="19" xfId="52" applyNumberFormat="1" applyFont="1" applyFill="1" applyBorder="1" applyAlignment="1" applyProtection="1">
      <alignment horizontal="center"/>
      <protection locked="0"/>
    </xf>
    <xf numFmtId="167" fontId="10" fillId="0" borderId="19" xfId="52" applyNumberFormat="1" applyFont="1" applyFill="1" applyBorder="1" applyAlignment="1" applyProtection="1">
      <alignment horizontal="center"/>
      <protection locked="0"/>
    </xf>
    <xf numFmtId="2" fontId="10" fillId="0" borderId="19" xfId="52" applyNumberFormat="1" applyFont="1" applyFill="1" applyBorder="1" applyAlignment="1" applyProtection="1">
      <alignment horizontal="center"/>
      <protection locked="0"/>
    </xf>
    <xf numFmtId="2" fontId="10" fillId="0" borderId="20" xfId="52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>
      <alignment horizontal="right" wrapText="1"/>
    </xf>
    <xf numFmtId="0" fontId="10" fillId="0" borderId="19" xfId="52" applyFont="1" applyFill="1" applyBorder="1" applyAlignment="1">
      <alignment wrapText="1"/>
      <protection/>
    </xf>
    <xf numFmtId="0" fontId="18" fillId="0" borderId="19" xfId="52" applyFont="1" applyFill="1" applyBorder="1" applyAlignment="1">
      <alignment horizontal="center"/>
      <protection/>
    </xf>
    <xf numFmtId="0" fontId="10" fillId="0" borderId="19" xfId="52" applyFont="1" applyFill="1" applyBorder="1" applyAlignment="1">
      <alignment horizontal="center"/>
      <protection/>
    </xf>
    <xf numFmtId="0" fontId="10" fillId="0" borderId="19" xfId="52" applyFont="1" applyFill="1" applyBorder="1" applyAlignment="1">
      <alignment wrapText="1"/>
      <protection/>
    </xf>
    <xf numFmtId="1" fontId="10" fillId="0" borderId="19" xfId="52" applyNumberFormat="1" applyFont="1" applyFill="1" applyBorder="1" applyAlignment="1" applyProtection="1">
      <alignment horizontal="left" wrapText="1"/>
      <protection locked="0"/>
    </xf>
    <xf numFmtId="0" fontId="0" fillId="0" borderId="53" xfId="114" applyFill="1" applyBorder="1" applyAlignment="1">
      <alignment horizontal="left" vertical="center" wrapText="1"/>
      <protection/>
    </xf>
    <xf numFmtId="49" fontId="10" fillId="0" borderId="26" xfId="52" applyNumberFormat="1" applyFont="1" applyFill="1" applyBorder="1" applyAlignment="1" applyProtection="1">
      <alignment horizontal="center"/>
      <protection locked="0"/>
    </xf>
    <xf numFmtId="1" fontId="10" fillId="0" borderId="27" xfId="52" applyNumberFormat="1" applyFont="1" applyFill="1" applyBorder="1" applyAlignment="1" applyProtection="1">
      <alignment horizontal="center"/>
      <protection locked="0"/>
    </xf>
    <xf numFmtId="165" fontId="10" fillId="0" borderId="34" xfId="44" applyFont="1" applyFill="1" applyBorder="1" applyAlignment="1" applyProtection="1">
      <alignment horizontal="center" wrapText="1"/>
      <protection locked="0"/>
    </xf>
    <xf numFmtId="2" fontId="10" fillId="0" borderId="35" xfId="52" applyNumberFormat="1" applyFont="1" applyFill="1" applyBorder="1" applyAlignment="1" applyProtection="1">
      <alignment horizontal="center"/>
      <protection locked="0"/>
    </xf>
    <xf numFmtId="49" fontId="10" fillId="0" borderId="34" xfId="52" applyNumberFormat="1" applyFont="1" applyFill="1" applyBorder="1" applyAlignment="1" applyProtection="1">
      <alignment horizontal="center"/>
      <protection locked="0"/>
    </xf>
    <xf numFmtId="49" fontId="10" fillId="0" borderId="15" xfId="52" applyNumberFormat="1" applyFont="1" applyFill="1" applyBorder="1" applyAlignment="1" applyProtection="1">
      <alignment horizontal="center"/>
      <protection locked="0"/>
    </xf>
    <xf numFmtId="165" fontId="10" fillId="0" borderId="15" xfId="44" applyFont="1" applyFill="1" applyBorder="1" applyAlignment="1" applyProtection="1">
      <alignment horizontal="center" wrapText="1"/>
      <protection locked="0"/>
    </xf>
    <xf numFmtId="165" fontId="10" fillId="0" borderId="16" xfId="44" applyFont="1" applyFill="1" applyBorder="1" applyAlignment="1" applyProtection="1">
      <alignment horizontal="right" wrapText="1"/>
      <protection locked="0"/>
    </xf>
    <xf numFmtId="165" fontId="10" fillId="0" borderId="17" xfId="44" applyFont="1" applyFill="1" applyBorder="1" applyAlignment="1" applyProtection="1">
      <alignment horizontal="right" wrapText="1"/>
      <protection locked="0"/>
    </xf>
    <xf numFmtId="49" fontId="10" fillId="0" borderId="34" xfId="52" applyNumberFormat="1" applyFont="1" applyFill="1" applyBorder="1" applyAlignment="1" applyProtection="1">
      <alignment horizontal="center"/>
      <protection locked="0"/>
    </xf>
    <xf numFmtId="165" fontId="10" fillId="0" borderId="38" xfId="44" applyFont="1" applyFill="1" applyBorder="1" applyAlignment="1" applyProtection="1">
      <alignment horizontal="right" wrapText="1"/>
      <protection locked="0"/>
    </xf>
    <xf numFmtId="165" fontId="10" fillId="34" borderId="30" xfId="44" applyFont="1" applyFill="1" applyBorder="1" applyAlignment="1" applyProtection="1">
      <alignment horizontal="center" wrapText="1"/>
      <protection locked="0"/>
    </xf>
    <xf numFmtId="165" fontId="10" fillId="34" borderId="31" xfId="44" applyFont="1" applyFill="1" applyBorder="1" applyAlignment="1" applyProtection="1">
      <alignment horizontal="right" wrapText="1"/>
      <protection locked="0"/>
    </xf>
    <xf numFmtId="165" fontId="10" fillId="34" borderId="13" xfId="44" applyFont="1" applyFill="1" applyBorder="1" applyAlignment="1" applyProtection="1">
      <alignment horizontal="right" wrapText="1"/>
      <protection locked="0"/>
    </xf>
    <xf numFmtId="2" fontId="10" fillId="34" borderId="13" xfId="52" applyNumberFormat="1" applyFont="1" applyFill="1" applyBorder="1" applyAlignment="1" applyProtection="1">
      <alignment horizontal="center"/>
      <protection locked="0"/>
    </xf>
    <xf numFmtId="167" fontId="10" fillId="0" borderId="19" xfId="52" applyNumberFormat="1" applyFont="1" applyFill="1" applyBorder="1" applyAlignment="1" applyProtection="1">
      <alignment horizontal="center"/>
      <protection locked="0"/>
    </xf>
    <xf numFmtId="1" fontId="10" fillId="0" borderId="15" xfId="52" applyNumberFormat="1" applyFont="1" applyFill="1" applyBorder="1" applyAlignment="1" applyProtection="1">
      <alignment horizontal="center"/>
      <protection locked="0"/>
    </xf>
    <xf numFmtId="1" fontId="10" fillId="0" borderId="16" xfId="52" applyNumberFormat="1" applyFont="1" applyFill="1" applyBorder="1" applyAlignment="1" applyProtection="1">
      <alignment horizontal="left" wrapText="1"/>
      <protection locked="0"/>
    </xf>
    <xf numFmtId="1" fontId="10" fillId="0" borderId="16" xfId="52" applyNumberFormat="1" applyFont="1" applyFill="1" applyBorder="1" applyAlignment="1" applyProtection="1">
      <alignment horizontal="center"/>
      <protection locked="0"/>
    </xf>
    <xf numFmtId="167" fontId="10" fillId="0" borderId="16" xfId="52" applyNumberFormat="1" applyFont="1" applyFill="1" applyBorder="1" applyAlignment="1" applyProtection="1">
      <alignment horizontal="center"/>
      <protection locked="0"/>
    </xf>
    <xf numFmtId="2" fontId="10" fillId="0" borderId="16" xfId="52" applyNumberFormat="1" applyFont="1" applyFill="1" applyBorder="1" applyAlignment="1" applyProtection="1">
      <alignment horizontal="center"/>
      <protection locked="0"/>
    </xf>
    <xf numFmtId="2" fontId="10" fillId="0" borderId="17" xfId="52" applyNumberFormat="1" applyFont="1" applyFill="1" applyBorder="1" applyAlignment="1" applyProtection="1">
      <alignment horizontal="center"/>
      <protection locked="0"/>
    </xf>
    <xf numFmtId="2" fontId="10" fillId="0" borderId="37" xfId="52" applyNumberFormat="1" applyFont="1" applyFill="1" applyBorder="1" applyAlignment="1" applyProtection="1">
      <alignment horizontal="center"/>
      <protection locked="0"/>
    </xf>
    <xf numFmtId="1" fontId="10" fillId="0" borderId="19" xfId="52" applyNumberFormat="1" applyFont="1" applyFill="1" applyBorder="1" applyAlignment="1" applyProtection="1">
      <alignment horizontal="left"/>
      <protection locked="0"/>
    </xf>
    <xf numFmtId="0" fontId="10" fillId="0" borderId="53" xfId="114" applyFont="1" applyFill="1" applyBorder="1" applyAlignment="1">
      <alignment horizontal="left" vertical="center" wrapText="1"/>
      <protection/>
    </xf>
    <xf numFmtId="165" fontId="10" fillId="0" borderId="19" xfId="44" applyFont="1" applyFill="1" applyBorder="1" applyAlignment="1" applyProtection="1">
      <alignment horizontal="center" wrapText="1"/>
      <protection locked="0"/>
    </xf>
    <xf numFmtId="165" fontId="10" fillId="0" borderId="28" xfId="44" applyFont="1" applyFill="1" applyBorder="1" applyAlignment="1" applyProtection="1">
      <alignment horizontal="center" wrapText="1"/>
      <protection locked="0"/>
    </xf>
    <xf numFmtId="165" fontId="10" fillId="0" borderId="27" xfId="44" applyFont="1" applyFill="1" applyBorder="1" applyAlignment="1" applyProtection="1">
      <alignment horizontal="right" wrapText="1"/>
      <protection locked="0"/>
    </xf>
    <xf numFmtId="1" fontId="12" fillId="0" borderId="19" xfId="52" applyNumberFormat="1" applyFont="1" applyFill="1" applyBorder="1" applyAlignment="1" applyProtection="1">
      <alignment horizontal="center" wrapText="1"/>
      <protection locked="0"/>
    </xf>
    <xf numFmtId="0" fontId="2" fillId="0" borderId="0" xfId="52" applyFont="1" applyFill="1" applyProtection="1">
      <alignment/>
      <protection locked="0"/>
    </xf>
    <xf numFmtId="14" fontId="2" fillId="0" borderId="0" xfId="52" applyNumberFormat="1" applyFont="1" applyAlignment="1" applyProtection="1">
      <alignment horizontal="right"/>
      <protection locked="0"/>
    </xf>
    <xf numFmtId="0" fontId="5" fillId="0" borderId="0" xfId="52" applyFont="1" applyProtection="1">
      <alignment/>
      <protection locked="0"/>
    </xf>
    <xf numFmtId="165" fontId="6" fillId="0" borderId="0" xfId="44" applyFont="1" applyFill="1" applyBorder="1" applyAlignment="1" applyProtection="1">
      <alignment/>
      <protection locked="0"/>
    </xf>
    <xf numFmtId="0" fontId="10" fillId="34" borderId="15" xfId="52" applyFont="1" applyFill="1" applyBorder="1" applyAlignment="1" applyProtection="1">
      <alignment horizontal="center"/>
      <protection locked="0"/>
    </xf>
    <xf numFmtId="0" fontId="0" fillId="0" borderId="19" xfId="114" applyFont="1" applyFill="1" applyBorder="1" applyAlignment="1">
      <alignment horizontal="left" vertical="center" wrapText="1"/>
      <protection/>
    </xf>
    <xf numFmtId="0" fontId="2" fillId="0" borderId="22" xfId="52" applyFont="1" applyBorder="1" applyAlignment="1" applyProtection="1">
      <alignment horizontal="center"/>
      <protection locked="0"/>
    </xf>
    <xf numFmtId="0" fontId="4" fillId="0" borderId="54" xfId="52" applyFont="1" applyBorder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3" fillId="0" borderId="0" xfId="52" applyFont="1" applyBorder="1" applyAlignment="1" applyProtection="1">
      <alignment horizontal="center"/>
      <protection locked="0"/>
    </xf>
    <xf numFmtId="0" fontId="2" fillId="0" borderId="0" xfId="52" applyFont="1" applyFill="1" applyBorder="1" applyAlignment="1" applyProtection="1">
      <alignment horizontal="left" vertical="top" wrapText="1"/>
      <protection locked="0"/>
    </xf>
    <xf numFmtId="0" fontId="3" fillId="0" borderId="0" xfId="52" applyFont="1" applyBorder="1" applyAlignment="1" applyProtection="1">
      <alignment horizontal="left" wrapText="1"/>
      <protection locked="0"/>
    </xf>
    <xf numFmtId="0" fontId="2" fillId="0" borderId="10" xfId="52" applyFont="1" applyBorder="1" applyAlignment="1" applyProtection="1">
      <alignment horizontal="center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0" fontId="2" fillId="0" borderId="0" xfId="52" applyFont="1" applyFill="1" applyBorder="1" applyAlignment="1" applyProtection="1">
      <alignment horizontal="left"/>
      <protection locked="0"/>
    </xf>
    <xf numFmtId="0" fontId="2" fillId="0" borderId="0" xfId="52" applyFont="1" applyBorder="1" applyAlignment="1" applyProtection="1">
      <alignment horizontal="left" wrapText="1"/>
      <protection locked="0"/>
    </xf>
    <xf numFmtId="0" fontId="2" fillId="0" borderId="12" xfId="52" applyFont="1" applyBorder="1" applyAlignment="1" applyProtection="1">
      <alignment horizontal="center"/>
      <protection locked="0"/>
    </xf>
    <xf numFmtId="0" fontId="2" fillId="0" borderId="11" xfId="52" applyFont="1" applyBorder="1" applyAlignment="1" applyProtection="1">
      <alignment horizontal="center" vertical="top" wrapText="1"/>
      <protection locked="0"/>
    </xf>
    <xf numFmtId="0" fontId="3" fillId="0" borderId="13" xfId="52" applyFont="1" applyBorder="1" applyAlignment="1" applyProtection="1">
      <alignment horizontal="right" vertical="top" wrapText="1"/>
      <protection locked="0"/>
    </xf>
    <xf numFmtId="0" fontId="2" fillId="0" borderId="10" xfId="52" applyFont="1" applyBorder="1" applyAlignment="1" applyProtection="1">
      <alignment horizontal="left" vertical="top" wrapText="1"/>
      <protection locked="0"/>
    </xf>
    <xf numFmtId="0" fontId="2" fillId="0" borderId="13" xfId="52" applyFont="1" applyBorder="1" applyAlignment="1" applyProtection="1">
      <alignment horizontal="left"/>
      <protection locked="0"/>
    </xf>
    <xf numFmtId="0" fontId="2" fillId="0" borderId="0" xfId="52" applyFont="1" applyBorder="1" applyAlignment="1" applyProtection="1">
      <alignment horizontal="left"/>
      <protection locked="0"/>
    </xf>
    <xf numFmtId="0" fontId="3" fillId="0" borderId="13" xfId="52" applyFont="1" applyBorder="1" applyAlignment="1" applyProtection="1">
      <alignment horizontal="right"/>
      <protection locked="0"/>
    </xf>
    <xf numFmtId="0" fontId="10" fillId="34" borderId="39" xfId="52" applyFont="1" applyFill="1" applyBorder="1" applyAlignment="1" applyProtection="1">
      <alignment horizontal="center" vertical="top" wrapText="1"/>
      <protection locked="0"/>
    </xf>
    <xf numFmtId="0" fontId="10" fillId="34" borderId="26" xfId="52" applyFont="1" applyFill="1" applyBorder="1" applyAlignment="1" applyProtection="1">
      <alignment horizontal="right"/>
      <protection locked="0"/>
    </xf>
    <xf numFmtId="0" fontId="12" fillId="34" borderId="15" xfId="52" applyFont="1" applyFill="1" applyBorder="1" applyAlignment="1" applyProtection="1">
      <alignment horizontal="right"/>
      <protection locked="0"/>
    </xf>
    <xf numFmtId="0" fontId="9" fillId="34" borderId="0" xfId="52" applyFont="1" applyFill="1" applyBorder="1" applyAlignment="1" applyProtection="1">
      <alignment horizontal="center"/>
      <protection locked="0"/>
    </xf>
    <xf numFmtId="0" fontId="10" fillId="0" borderId="0" xfId="52" applyFont="1" applyFill="1" applyBorder="1" applyAlignment="1" applyProtection="1">
      <alignment horizontal="center" vertical="top" wrapText="1"/>
      <protection locked="0"/>
    </xf>
    <xf numFmtId="0" fontId="10" fillId="0" borderId="0" xfId="52" applyFont="1" applyFill="1" applyBorder="1" applyAlignment="1" applyProtection="1">
      <alignment horizontal="center"/>
      <protection locked="0"/>
    </xf>
    <xf numFmtId="14" fontId="10" fillId="34" borderId="0" xfId="52" applyNumberFormat="1" applyFont="1" applyFill="1" applyBorder="1" applyAlignment="1" applyProtection="1">
      <alignment horizontal="right"/>
      <protection locked="0"/>
    </xf>
    <xf numFmtId="0" fontId="4" fillId="0" borderId="54" xfId="52" applyFont="1" applyBorder="1" applyAlignment="1" applyProtection="1">
      <alignment horizontal="center"/>
      <protection locked="0"/>
    </xf>
    <xf numFmtId="0" fontId="10" fillId="34" borderId="40" xfId="52" applyFont="1" applyFill="1" applyBorder="1" applyAlignment="1" applyProtection="1">
      <alignment horizontal="center"/>
      <protection locked="0"/>
    </xf>
    <xf numFmtId="0" fontId="10" fillId="34" borderId="28" xfId="52" applyFont="1" applyFill="1" applyBorder="1" applyAlignment="1" applyProtection="1">
      <alignment horizontal="center" vertical="top" wrapText="1"/>
      <protection locked="0"/>
    </xf>
    <xf numFmtId="0" fontId="10" fillId="34" borderId="19" xfId="52" applyFont="1" applyFill="1" applyBorder="1" applyAlignment="1" applyProtection="1">
      <alignment horizontal="center" vertical="top" wrapText="1"/>
      <protection locked="0"/>
    </xf>
    <xf numFmtId="0" fontId="10" fillId="34" borderId="24" xfId="52" applyFont="1" applyFill="1" applyBorder="1" applyAlignment="1" applyProtection="1">
      <alignment horizontal="center" vertical="top" wrapText="1"/>
      <protection locked="0"/>
    </xf>
    <xf numFmtId="0" fontId="10" fillId="34" borderId="30" xfId="52" applyFont="1" applyFill="1" applyBorder="1" applyAlignment="1" applyProtection="1">
      <alignment horizontal="right"/>
      <protection locked="0"/>
    </xf>
    <xf numFmtId="0" fontId="10" fillId="34" borderId="23" xfId="52" applyFont="1" applyFill="1" applyBorder="1" applyAlignment="1" applyProtection="1">
      <alignment horizontal="center" vertical="top" wrapText="1"/>
      <protection locked="0"/>
    </xf>
    <xf numFmtId="0" fontId="2" fillId="0" borderId="0" xfId="52" applyFont="1" applyBorder="1" applyAlignment="1" applyProtection="1">
      <alignment horizontal="left"/>
      <protection locked="0"/>
    </xf>
    <xf numFmtId="0" fontId="10" fillId="0" borderId="22" xfId="52" applyFont="1" applyBorder="1" applyAlignment="1" applyProtection="1">
      <alignment horizontal="center"/>
      <protection locked="0"/>
    </xf>
    <xf numFmtId="0" fontId="3" fillId="34" borderId="0" xfId="52" applyFont="1" applyFill="1" applyBorder="1" applyAlignment="1" applyProtection="1">
      <alignment horizontal="center" wrapText="1"/>
      <protection locked="0"/>
    </xf>
    <xf numFmtId="0" fontId="3" fillId="34" borderId="22" xfId="52" applyFont="1" applyFill="1" applyBorder="1" applyAlignment="1" applyProtection="1">
      <alignment horizontal="center" wrapText="1"/>
      <protection locked="0"/>
    </xf>
    <xf numFmtId="0" fontId="4" fillId="34" borderId="0" xfId="52" applyFont="1" applyFill="1" applyBorder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top" wrapText="1"/>
      <protection locked="0"/>
    </xf>
    <xf numFmtId="165" fontId="3" fillId="0" borderId="0" xfId="52" applyNumberFormat="1" applyFont="1" applyFill="1" applyBorder="1" applyAlignment="1" applyProtection="1">
      <alignment horizontal="right"/>
      <protection locked="0"/>
    </xf>
    <xf numFmtId="0" fontId="2" fillId="34" borderId="0" xfId="52" applyFont="1" applyFill="1" applyBorder="1" applyAlignment="1" applyProtection="1">
      <alignment horizontal="left"/>
      <protection locked="0"/>
    </xf>
    <xf numFmtId="14" fontId="2" fillId="0" borderId="0" xfId="52" applyNumberFormat="1" applyFont="1" applyFill="1" applyBorder="1" applyAlignment="1" applyProtection="1">
      <alignment horizontal="right"/>
      <protection locked="0"/>
    </xf>
    <xf numFmtId="0" fontId="12" fillId="34" borderId="55" xfId="52" applyFont="1" applyFill="1" applyBorder="1" applyAlignment="1" applyProtection="1">
      <alignment horizontal="center"/>
      <protection locked="0"/>
    </xf>
    <xf numFmtId="0" fontId="12" fillId="34" borderId="56" xfId="52" applyFont="1" applyFill="1" applyBorder="1" applyAlignment="1" applyProtection="1">
      <alignment horizontal="center"/>
      <protection locked="0"/>
    </xf>
    <xf numFmtId="0" fontId="12" fillId="34" borderId="23" xfId="52" applyFont="1" applyFill="1" applyBorder="1" applyAlignment="1" applyProtection="1">
      <alignment horizontal="right" vertical="center"/>
      <protection locked="0"/>
    </xf>
    <xf numFmtId="0" fontId="10" fillId="34" borderId="26" xfId="52" applyFont="1" applyFill="1" applyBorder="1" applyAlignment="1" applyProtection="1">
      <alignment horizontal="right"/>
      <protection locked="0"/>
    </xf>
    <xf numFmtId="0" fontId="12" fillId="34" borderId="15" xfId="52" applyFont="1" applyFill="1" applyBorder="1" applyAlignment="1" applyProtection="1">
      <alignment horizontal="right"/>
      <protection locked="0"/>
    </xf>
    <xf numFmtId="169" fontId="10" fillId="0" borderId="22" xfId="52" applyNumberFormat="1" applyFont="1" applyBorder="1" applyAlignment="1" applyProtection="1">
      <alignment horizontal="center"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center"/>
      <protection locked="0"/>
    </xf>
    <xf numFmtId="0" fontId="12" fillId="34" borderId="24" xfId="52" applyFont="1" applyFill="1" applyBorder="1" applyAlignment="1" applyProtection="1">
      <alignment horizontal="center"/>
      <protection locked="0"/>
    </xf>
    <xf numFmtId="0" fontId="12" fillId="34" borderId="39" xfId="52" applyFont="1" applyFill="1" applyBorder="1" applyAlignment="1" applyProtection="1">
      <alignment horizontal="center"/>
      <protection locked="0"/>
    </xf>
    <xf numFmtId="0" fontId="12" fillId="34" borderId="55" xfId="52" applyFont="1" applyFill="1" applyBorder="1" applyAlignment="1" applyProtection="1">
      <alignment horizontal="center"/>
      <protection locked="0"/>
    </xf>
    <xf numFmtId="0" fontId="12" fillId="34" borderId="56" xfId="52" applyFont="1" applyFill="1" applyBorder="1" applyAlignment="1" applyProtection="1">
      <alignment horizontal="center"/>
      <protection locked="0"/>
    </xf>
    <xf numFmtId="0" fontId="12" fillId="34" borderId="23" xfId="52" applyFont="1" applyFill="1" applyBorder="1" applyAlignment="1" applyProtection="1">
      <alignment horizontal="right" vertical="center"/>
      <protection locked="0"/>
    </xf>
    <xf numFmtId="0" fontId="12" fillId="34" borderId="23" xfId="52" applyFont="1" applyFill="1" applyBorder="1" applyAlignment="1" applyProtection="1">
      <alignment horizontal="center"/>
      <protection locked="0"/>
    </xf>
    <xf numFmtId="0" fontId="12" fillId="0" borderId="23" xfId="52" applyFont="1" applyFill="1" applyBorder="1" applyAlignment="1" applyProtection="1">
      <alignment horizontal="right" vertical="center"/>
      <protection locked="0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dalītāji 2" xfId="39"/>
    <cellStyle name="Atdalītāji 3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4" xfId="47"/>
    <cellStyle name="Comma 5" xfId="48"/>
    <cellStyle name="Currency" xfId="49"/>
    <cellStyle name="Currency [0]" xfId="50"/>
    <cellStyle name="Euro" xfId="51"/>
    <cellStyle name="Excel Built-in Normal" xfId="52"/>
    <cellStyle name="Explanatory Text" xfId="53"/>
    <cellStyle name="Good" xfId="54"/>
    <cellStyle name="Good 2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10" xfId="63"/>
    <cellStyle name="Normal 10 4" xfId="64"/>
    <cellStyle name="Normal 101" xfId="65"/>
    <cellStyle name="Normal 103" xfId="66"/>
    <cellStyle name="Normal 104" xfId="67"/>
    <cellStyle name="Normal 108" xfId="68"/>
    <cellStyle name="Normal 11" xfId="69"/>
    <cellStyle name="Normal 11 2" xfId="70"/>
    <cellStyle name="Normal 12" xfId="71"/>
    <cellStyle name="Normal 12 2" xfId="72"/>
    <cellStyle name="Normal 12 4" xfId="73"/>
    <cellStyle name="Normal 14" xfId="74"/>
    <cellStyle name="Normal 19" xfId="75"/>
    <cellStyle name="Normal 2" xfId="76"/>
    <cellStyle name="Normal 2 2" xfId="77"/>
    <cellStyle name="Normal 2 2 2" xfId="78"/>
    <cellStyle name="Normal 2 3" xfId="79"/>
    <cellStyle name="Normal 2_Klaipedas_94" xfId="80"/>
    <cellStyle name="Normal 3" xfId="81"/>
    <cellStyle name="Normal 3 2" xfId="82"/>
    <cellStyle name="Normal 38" xfId="83"/>
    <cellStyle name="Normal 4" xfId="84"/>
    <cellStyle name="Normal 4 2" xfId="85"/>
    <cellStyle name="Normal 5" xfId="86"/>
    <cellStyle name="Normal 57" xfId="87"/>
    <cellStyle name="Normal 6" xfId="88"/>
    <cellStyle name="Normal 63" xfId="89"/>
    <cellStyle name="Normal 7" xfId="90"/>
    <cellStyle name="Normal 70" xfId="91"/>
    <cellStyle name="Normal 73" xfId="92"/>
    <cellStyle name="Normal 74" xfId="93"/>
    <cellStyle name="Normal 8" xfId="94"/>
    <cellStyle name="Normal 80" xfId="95"/>
    <cellStyle name="Normal 81" xfId="96"/>
    <cellStyle name="Normal 82" xfId="97"/>
    <cellStyle name="Normal 83" xfId="98"/>
    <cellStyle name="Normal 84" xfId="99"/>
    <cellStyle name="Normal 85" xfId="100"/>
    <cellStyle name="Normal 87" xfId="101"/>
    <cellStyle name="Normal 89" xfId="102"/>
    <cellStyle name="Normal 90" xfId="103"/>
    <cellStyle name="Normal 91" xfId="104"/>
    <cellStyle name="Normal 94" xfId="105"/>
    <cellStyle name="Normal 95" xfId="106"/>
    <cellStyle name="Normal 96" xfId="107"/>
    <cellStyle name="Normal 99" xfId="108"/>
    <cellStyle name="Normal_Kopsavilkums" xfId="109"/>
    <cellStyle name="Note" xfId="110"/>
    <cellStyle name="Output" xfId="111"/>
    <cellStyle name="Parastais 2" xfId="112"/>
    <cellStyle name="Parastais 3" xfId="113"/>
    <cellStyle name="Parastais 4" xfId="114"/>
    <cellStyle name="Parastais 5" xfId="115"/>
    <cellStyle name="Percent" xfId="116"/>
    <cellStyle name="Stils 1" xfId="117"/>
    <cellStyle name="Style 1" xfId="118"/>
    <cellStyle name="Title" xfId="119"/>
    <cellStyle name="Total" xfId="120"/>
    <cellStyle name="Warning Text" xfId="121"/>
    <cellStyle name="Обычный 2" xfId="122"/>
    <cellStyle name="Обычный_Policija" xfId="123"/>
    <cellStyle name="Стиль 1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view="pageBreakPreview" zoomScaleSheetLayoutView="100" zoomScalePageLayoutView="0" workbookViewId="0" topLeftCell="A1">
      <selection activeCell="C31" sqref="C31:E31"/>
    </sheetView>
  </sheetViews>
  <sheetFormatPr defaultColWidth="9.140625" defaultRowHeight="12.75"/>
  <cols>
    <col min="1" max="1" width="10.57421875" style="1" customWidth="1"/>
    <col min="2" max="2" width="8.421875" style="1" customWidth="1"/>
    <col min="3" max="3" width="21.421875" style="1" customWidth="1"/>
    <col min="4" max="4" width="20.28125" style="1" customWidth="1"/>
    <col min="5" max="5" width="23.00390625" style="1" customWidth="1"/>
    <col min="6" max="6" width="12.7109375" style="1" customWidth="1"/>
    <col min="7" max="16384" width="9.140625" style="1" customWidth="1"/>
  </cols>
  <sheetData>
    <row r="2" ht="15">
      <c r="E2" s="2" t="s">
        <v>0</v>
      </c>
    </row>
    <row r="4" spans="4:5" ht="15">
      <c r="D4" s="512"/>
      <c r="E4" s="512"/>
    </row>
    <row r="5" spans="4:5" s="3" customFormat="1" ht="12">
      <c r="D5" s="513" t="s">
        <v>1</v>
      </c>
      <c r="E5" s="513"/>
    </row>
    <row r="6" ht="15">
      <c r="E6" s="4"/>
    </row>
    <row r="7" ht="15">
      <c r="E7" s="5" t="s">
        <v>2</v>
      </c>
    </row>
    <row r="9" spans="4:5" ht="15">
      <c r="D9" s="514" t="s">
        <v>3</v>
      </c>
      <c r="E9" s="514"/>
    </row>
    <row r="11" spans="1:5" ht="20.25" customHeight="1">
      <c r="A11" s="515" t="s">
        <v>13</v>
      </c>
      <c r="B11" s="515"/>
      <c r="C11" s="515"/>
      <c r="D11" s="515"/>
      <c r="E11" s="515"/>
    </row>
    <row r="13" spans="1:10" ht="26.25" customHeight="1">
      <c r="A13" s="516" t="s">
        <v>1504</v>
      </c>
      <c r="B13" s="516"/>
      <c r="C13" s="517" t="s">
        <v>1505</v>
      </c>
      <c r="D13" s="517"/>
      <c r="E13" s="6"/>
      <c r="F13" s="6"/>
      <c r="G13" s="6"/>
      <c r="H13" s="6"/>
      <c r="I13" s="6"/>
      <c r="J13" s="6"/>
    </row>
    <row r="14" spans="1:10" ht="15" customHeight="1">
      <c r="A14" s="520" t="s">
        <v>1506</v>
      </c>
      <c r="B14" s="520"/>
      <c r="C14" s="521" t="s">
        <v>1507</v>
      </c>
      <c r="D14" s="521"/>
      <c r="E14" s="506"/>
      <c r="F14"/>
      <c r="G14"/>
      <c r="H14"/>
      <c r="I14"/>
      <c r="J14"/>
    </row>
    <row r="15" spans="1:10" ht="15" customHeight="1">
      <c r="A15" s="520" t="s">
        <v>1508</v>
      </c>
      <c r="B15" s="520"/>
      <c r="C15" s="521" t="s">
        <v>1509</v>
      </c>
      <c r="D15" s="521"/>
      <c r="E15"/>
      <c r="F15"/>
      <c r="G15"/>
      <c r="H15"/>
      <c r="I15"/>
      <c r="J15"/>
    </row>
    <row r="17" spans="1:12" ht="15">
      <c r="A17" s="2"/>
      <c r="B17" s="2"/>
      <c r="C17"/>
      <c r="D17" s="507" t="s">
        <v>4</v>
      </c>
      <c r="E17" s="507" t="s">
        <v>1503</v>
      </c>
      <c r="F17" s="507"/>
      <c r="G17"/>
      <c r="H17"/>
      <c r="I17" s="508"/>
      <c r="J17"/>
      <c r="K17"/>
      <c r="L17" s="509"/>
    </row>
    <row r="19" spans="1:5" ht="15">
      <c r="A19" s="7"/>
      <c r="B19" s="518"/>
      <c r="C19" s="518"/>
      <c r="D19" s="518"/>
      <c r="E19" s="8"/>
    </row>
    <row r="20" spans="1:5" ht="15">
      <c r="A20" s="9" t="s">
        <v>5</v>
      </c>
      <c r="B20" s="519" t="s">
        <v>6</v>
      </c>
      <c r="C20" s="519"/>
      <c r="D20" s="519"/>
      <c r="E20" s="9" t="s">
        <v>7</v>
      </c>
    </row>
    <row r="21" spans="1:5" ht="15">
      <c r="A21" s="10"/>
      <c r="B21" s="522"/>
      <c r="C21" s="522"/>
      <c r="D21" s="522"/>
      <c r="E21" s="10"/>
    </row>
    <row r="22" spans="1:5" s="4" customFormat="1" ht="29.25" customHeight="1">
      <c r="A22" s="11">
        <v>1</v>
      </c>
      <c r="B22" s="525" t="s">
        <v>1510</v>
      </c>
      <c r="C22" s="525"/>
      <c r="D22" s="525"/>
      <c r="E22" s="12">
        <f>kopsalik!D52</f>
        <v>0</v>
      </c>
    </row>
    <row r="23" spans="1:5" s="4" customFormat="1" ht="15" customHeight="1">
      <c r="A23" s="16"/>
      <c r="B23" s="523"/>
      <c r="C23" s="523"/>
      <c r="D23" s="523"/>
      <c r="E23" s="17"/>
    </row>
    <row r="24" spans="1:5" s="4" customFormat="1" ht="15.75" customHeight="1">
      <c r="A24" s="18"/>
      <c r="B24" s="524" t="s">
        <v>8</v>
      </c>
      <c r="C24" s="524"/>
      <c r="D24" s="524"/>
      <c r="E24" s="19">
        <f>SUM(E22:E23)</f>
        <v>0</v>
      </c>
    </row>
    <row r="25" spans="1:5" s="4" customFormat="1" ht="15">
      <c r="A25" s="20"/>
      <c r="B25" s="20"/>
      <c r="C25" s="21"/>
      <c r="D25" s="21"/>
      <c r="E25" s="22"/>
    </row>
    <row r="26" spans="1:5" ht="15">
      <c r="A26" s="526" t="s">
        <v>1512</v>
      </c>
      <c r="B26" s="526"/>
      <c r="C26" s="526"/>
      <c r="D26" s="526"/>
      <c r="E26" s="13"/>
    </row>
    <row r="27" spans="1:5" ht="15">
      <c r="A27" s="526" t="s">
        <v>1511</v>
      </c>
      <c r="B27" s="526"/>
      <c r="C27" s="526"/>
      <c r="D27" s="526"/>
      <c r="E27" s="13"/>
    </row>
    <row r="28" spans="1:5" ht="15">
      <c r="A28" s="528" t="s">
        <v>8</v>
      </c>
      <c r="B28" s="528"/>
      <c r="C28" s="528"/>
      <c r="D28" s="528"/>
      <c r="E28" s="14">
        <f>SUM(E24:E27)</f>
        <v>0</v>
      </c>
    </row>
    <row r="30" spans="1:5" ht="15">
      <c r="A30" s="1" t="s">
        <v>9</v>
      </c>
      <c r="C30" s="512"/>
      <c r="D30" s="512"/>
      <c r="E30" s="512"/>
    </row>
    <row r="31" spans="3:5" s="3" customFormat="1" ht="12">
      <c r="C31" s="513" t="s">
        <v>10</v>
      </c>
      <c r="D31" s="513"/>
      <c r="E31" s="513"/>
    </row>
    <row r="32" spans="1:5" ht="15">
      <c r="A32" s="527"/>
      <c r="B32" s="527"/>
      <c r="C32" s="527"/>
      <c r="E32" s="15"/>
    </row>
    <row r="34" spans="1:5" ht="15">
      <c r="A34" s="1" t="s">
        <v>11</v>
      </c>
      <c r="C34" s="512"/>
      <c r="D34" s="512"/>
      <c r="E34" s="512"/>
    </row>
    <row r="35" spans="3:5" s="3" customFormat="1" ht="12">
      <c r="C35" s="513" t="s">
        <v>10</v>
      </c>
      <c r="D35" s="513"/>
      <c r="E35" s="513"/>
    </row>
    <row r="36" spans="1:3" ht="15">
      <c r="A36" s="527"/>
      <c r="B36" s="527"/>
      <c r="C36" s="527"/>
    </row>
    <row r="38" spans="1:5" ht="15">
      <c r="A38" s="1" t="s">
        <v>12</v>
      </c>
      <c r="C38" s="512"/>
      <c r="D38" s="512"/>
      <c r="E38" s="512"/>
    </row>
    <row r="39" spans="3:5" ht="15">
      <c r="C39" s="513" t="s">
        <v>10</v>
      </c>
      <c r="D39" s="513"/>
      <c r="E39" s="513"/>
    </row>
  </sheetData>
  <sheetProtection selectLockedCells="1" selectUnlockedCells="1"/>
  <mergeCells count="27">
    <mergeCell ref="A36:C36"/>
    <mergeCell ref="C38:E38"/>
    <mergeCell ref="C39:E39"/>
    <mergeCell ref="A28:D28"/>
    <mergeCell ref="C30:E30"/>
    <mergeCell ref="C31:E31"/>
    <mergeCell ref="A32:C32"/>
    <mergeCell ref="C34:E34"/>
    <mergeCell ref="C35:E35"/>
    <mergeCell ref="B21:D21"/>
    <mergeCell ref="B23:D23"/>
    <mergeCell ref="B24:D24"/>
    <mergeCell ref="B22:D22"/>
    <mergeCell ref="A26:D26"/>
    <mergeCell ref="A27:D27"/>
    <mergeCell ref="B19:D19"/>
    <mergeCell ref="B20:D20"/>
    <mergeCell ref="A14:B14"/>
    <mergeCell ref="C14:D14"/>
    <mergeCell ref="A15:B15"/>
    <mergeCell ref="C15:D15"/>
    <mergeCell ref="D4:E4"/>
    <mergeCell ref="D5:E5"/>
    <mergeCell ref="D9:E9"/>
    <mergeCell ref="A11:E11"/>
    <mergeCell ref="A13:B13"/>
    <mergeCell ref="C13:D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188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189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O24</f>
        <v>0</v>
      </c>
      <c r="O6" s="549"/>
    </row>
    <row r="7" spans="1:15" ht="15">
      <c r="A7" s="550" t="s">
        <v>190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105">
        <v>1</v>
      </c>
      <c r="B12" s="204" t="s">
        <v>189</v>
      </c>
      <c r="C12" s="107"/>
      <c r="D12" s="108"/>
      <c r="E12" s="109"/>
      <c r="F12" s="110"/>
      <c r="G12" s="100"/>
      <c r="H12" s="100"/>
      <c r="I12" s="100"/>
      <c r="J12" s="111"/>
      <c r="K12" s="112"/>
      <c r="L12" s="100"/>
      <c r="M12" s="100"/>
      <c r="N12" s="100"/>
      <c r="O12" s="113"/>
    </row>
    <row r="13" spans="1:15" ht="38.25">
      <c r="A13" s="105">
        <v>2</v>
      </c>
      <c r="B13" s="190" t="s">
        <v>191</v>
      </c>
      <c r="C13" s="107" t="s">
        <v>101</v>
      </c>
      <c r="D13" s="119">
        <f>18.4+95.44+10.88+31.3</f>
        <v>156.02</v>
      </c>
      <c r="E13" s="109"/>
      <c r="F13" s="110"/>
      <c r="G13" s="127"/>
      <c r="H13" s="100"/>
      <c r="I13" s="100"/>
      <c r="J13" s="129"/>
      <c r="K13" s="130"/>
      <c r="L13" s="127"/>
      <c r="M13" s="127"/>
      <c r="N13" s="127"/>
      <c r="O13" s="167"/>
    </row>
    <row r="14" spans="1:15" ht="38.25">
      <c r="A14" s="105">
        <v>3</v>
      </c>
      <c r="B14" s="190" t="s">
        <v>192</v>
      </c>
      <c r="C14" s="107" t="s">
        <v>101</v>
      </c>
      <c r="D14" s="119">
        <v>8.16</v>
      </c>
      <c r="E14" s="109"/>
      <c r="F14" s="110"/>
      <c r="G14" s="127"/>
      <c r="H14" s="100"/>
      <c r="I14" s="100"/>
      <c r="J14" s="129"/>
      <c r="K14" s="130"/>
      <c r="L14" s="127"/>
      <c r="M14" s="127"/>
      <c r="N14" s="127"/>
      <c r="O14" s="167"/>
    </row>
    <row r="15" spans="1:15" ht="38.25">
      <c r="A15" s="105">
        <v>4</v>
      </c>
      <c r="B15" s="190" t="s">
        <v>193</v>
      </c>
      <c r="C15" s="107" t="s">
        <v>101</v>
      </c>
      <c r="D15" s="119">
        <v>11.33</v>
      </c>
      <c r="E15" s="109"/>
      <c r="F15" s="110"/>
      <c r="G15" s="127"/>
      <c r="H15" s="100"/>
      <c r="I15" s="100"/>
      <c r="J15" s="129"/>
      <c r="K15" s="130"/>
      <c r="L15" s="127"/>
      <c r="M15" s="127"/>
      <c r="N15" s="127"/>
      <c r="O15" s="167"/>
    </row>
    <row r="16" spans="1:15" ht="38.25">
      <c r="A16" s="105">
        <v>5</v>
      </c>
      <c r="B16" s="190" t="s">
        <v>194</v>
      </c>
      <c r="C16" s="107" t="s">
        <v>101</v>
      </c>
      <c r="D16" s="119">
        <v>13.76</v>
      </c>
      <c r="E16" s="109"/>
      <c r="F16" s="110"/>
      <c r="G16" s="127"/>
      <c r="H16" s="100"/>
      <c r="I16" s="100"/>
      <c r="J16" s="129"/>
      <c r="K16" s="130"/>
      <c r="L16" s="127"/>
      <c r="M16" s="127"/>
      <c r="N16" s="127"/>
      <c r="O16" s="167"/>
    </row>
    <row r="17" spans="1:15" ht="38.25">
      <c r="A17" s="105">
        <v>6</v>
      </c>
      <c r="B17" s="190" t="s">
        <v>195</v>
      </c>
      <c r="C17" s="107" t="s">
        <v>101</v>
      </c>
      <c r="D17" s="119">
        <v>4.22</v>
      </c>
      <c r="E17" s="109"/>
      <c r="F17" s="110"/>
      <c r="G17" s="127"/>
      <c r="H17" s="100"/>
      <c r="I17" s="100"/>
      <c r="J17" s="129"/>
      <c r="K17" s="130"/>
      <c r="L17" s="127"/>
      <c r="M17" s="127"/>
      <c r="N17" s="127"/>
      <c r="O17" s="167"/>
    </row>
    <row r="18" spans="1:15" ht="38.25">
      <c r="A18" s="105">
        <v>7</v>
      </c>
      <c r="B18" s="190" t="s">
        <v>196</v>
      </c>
      <c r="C18" s="107" t="s">
        <v>101</v>
      </c>
      <c r="D18" s="119">
        <v>6.72</v>
      </c>
      <c r="E18" s="109"/>
      <c r="F18" s="110"/>
      <c r="G18" s="127"/>
      <c r="H18" s="100"/>
      <c r="I18" s="100"/>
      <c r="J18" s="129"/>
      <c r="K18" s="130"/>
      <c r="L18" s="127"/>
      <c r="M18" s="127"/>
      <c r="N18" s="127"/>
      <c r="O18" s="167"/>
    </row>
    <row r="19" spans="1:15" ht="38.25">
      <c r="A19" s="105">
        <v>8</v>
      </c>
      <c r="B19" s="190" t="s">
        <v>197</v>
      </c>
      <c r="C19" s="107" t="s">
        <v>101</v>
      </c>
      <c r="D19" s="119">
        <f>28.52+26+20.74</f>
        <v>75.25999999999999</v>
      </c>
      <c r="E19" s="109"/>
      <c r="F19" s="110"/>
      <c r="G19" s="127"/>
      <c r="H19" s="100"/>
      <c r="I19" s="100"/>
      <c r="J19" s="129"/>
      <c r="K19" s="130"/>
      <c r="L19" s="127"/>
      <c r="M19" s="127"/>
      <c r="N19" s="127"/>
      <c r="O19" s="167"/>
    </row>
    <row r="20" spans="1:15" ht="38.25">
      <c r="A20" s="105">
        <v>9</v>
      </c>
      <c r="B20" s="190" t="s">
        <v>198</v>
      </c>
      <c r="C20" s="107" t="s">
        <v>101</v>
      </c>
      <c r="D20" s="119">
        <f>15.3+9.34</f>
        <v>24.64</v>
      </c>
      <c r="E20" s="109"/>
      <c r="F20" s="110"/>
      <c r="G20" s="127"/>
      <c r="H20" s="100"/>
      <c r="I20" s="100"/>
      <c r="J20" s="129"/>
      <c r="K20" s="130"/>
      <c r="L20" s="127"/>
      <c r="M20" s="127"/>
      <c r="N20" s="127"/>
      <c r="O20" s="167"/>
    </row>
    <row r="21" spans="1:15" ht="38.25">
      <c r="A21" s="105">
        <v>10</v>
      </c>
      <c r="B21" s="190" t="s">
        <v>199</v>
      </c>
      <c r="C21" s="107" t="s">
        <v>101</v>
      </c>
      <c r="D21" s="119">
        <f>34.76</f>
        <v>34.76</v>
      </c>
      <c r="E21" s="109"/>
      <c r="F21" s="110"/>
      <c r="G21" s="127"/>
      <c r="H21" s="100"/>
      <c r="I21" s="100"/>
      <c r="J21" s="129"/>
      <c r="K21" s="130"/>
      <c r="L21" s="127"/>
      <c r="M21" s="127"/>
      <c r="N21" s="127"/>
      <c r="O21" s="167"/>
    </row>
    <row r="22" spans="1:16" ht="12.75" customHeight="1">
      <c r="A22" s="554" t="s">
        <v>91</v>
      </c>
      <c r="B22" s="554"/>
      <c r="C22" s="554"/>
      <c r="D22" s="554"/>
      <c r="E22" s="554"/>
      <c r="F22" s="554"/>
      <c r="G22" s="554"/>
      <c r="H22" s="554"/>
      <c r="I22" s="554"/>
      <c r="J22" s="554"/>
      <c r="K22" s="132">
        <f>SUM(K12:K21)</f>
        <v>0</v>
      </c>
      <c r="L22" s="132">
        <f>SUM(L12:L21)</f>
        <v>0</v>
      </c>
      <c r="M22" s="132">
        <f>SUM(M12:M21)</f>
        <v>0</v>
      </c>
      <c r="N22" s="132">
        <f>SUM(N12:N21)</f>
        <v>0</v>
      </c>
      <c r="O22" s="133">
        <f>SUM(O12:O21)</f>
        <v>0</v>
      </c>
      <c r="P22" s="134"/>
    </row>
    <row r="23" spans="1:15" ht="12.75" customHeight="1">
      <c r="A23" s="555" t="s">
        <v>92</v>
      </c>
      <c r="B23" s="555"/>
      <c r="C23" s="555"/>
      <c r="D23" s="555"/>
      <c r="E23" s="555"/>
      <c r="F23" s="555"/>
      <c r="G23" s="555"/>
      <c r="H23" s="555"/>
      <c r="I23" s="555"/>
      <c r="J23" s="135">
        <v>0.05</v>
      </c>
      <c r="K23" s="136"/>
      <c r="L23" s="136"/>
      <c r="M23"/>
      <c r="N23" s="137">
        <f>ROUND(M22*J23,2)</f>
        <v>0</v>
      </c>
      <c r="O23" s="138">
        <f>SUM(M23:N23)</f>
        <v>0</v>
      </c>
    </row>
    <row r="24" spans="1:17" ht="12.75" customHeight="1">
      <c r="A24" s="556" t="s">
        <v>93</v>
      </c>
      <c r="B24" s="556"/>
      <c r="C24" s="556"/>
      <c r="D24" s="556"/>
      <c r="E24" s="556"/>
      <c r="F24" s="556"/>
      <c r="G24" s="556"/>
      <c r="H24" s="556"/>
      <c r="I24" s="556"/>
      <c r="J24" s="556"/>
      <c r="K24" s="139">
        <f>SUM(K22:K23)</f>
        <v>0</v>
      </c>
      <c r="L24" s="139">
        <f>SUM(L22:L23)</f>
        <v>0</v>
      </c>
      <c r="M24" s="139">
        <f>SUM(M22:M23)</f>
        <v>0</v>
      </c>
      <c r="N24" s="139">
        <f>SUM(N22:N23)</f>
        <v>0</v>
      </c>
      <c r="O24" s="140">
        <f>SUM(O22:O23)</f>
        <v>0</v>
      </c>
      <c r="Q24" s="134"/>
    </row>
    <row r="26" spans="1:15" ht="12.75" customHeight="1">
      <c r="A26" s="141"/>
      <c r="B26" s="142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3" t="s">
        <v>94</v>
      </c>
      <c r="N26" s="557">
        <f>O24</f>
        <v>0</v>
      </c>
      <c r="O26" s="557"/>
    </row>
    <row r="27" spans="1:15" ht="15">
      <c r="A27" s="1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1"/>
      <c r="N27" s="141"/>
      <c r="O27" s="141"/>
    </row>
    <row r="28" spans="1:15" ht="15">
      <c r="A28" s="145" t="s">
        <v>95</v>
      </c>
      <c r="B28" s="146"/>
      <c r="C28" s="147"/>
      <c r="D28" s="147"/>
      <c r="E28" s="148"/>
      <c r="F28" s="148"/>
      <c r="G28" s="148"/>
      <c r="H28" s="149"/>
      <c r="I28" s="150"/>
      <c r="J28" s="558"/>
      <c r="K28" s="558"/>
      <c r="L28" s="558"/>
      <c r="M28" s="558"/>
      <c r="N28" s="558"/>
      <c r="O28" s="558"/>
    </row>
    <row r="29" spans="1:15" ht="12.75">
      <c r="A29" s="141"/>
      <c r="C29" s="151" t="s">
        <v>10</v>
      </c>
      <c r="D29" s="151"/>
      <c r="E29" s="3"/>
      <c r="F29" s="3"/>
      <c r="G29" s="3"/>
      <c r="H29" s="152"/>
      <c r="I29" s="152"/>
      <c r="J29" s="559"/>
      <c r="K29" s="559"/>
      <c r="L29" s="559"/>
      <c r="M29" s="559"/>
      <c r="N29" s="559"/>
      <c r="O29" s="559"/>
    </row>
    <row r="30" spans="1:15" ht="15">
      <c r="A30" s="153"/>
      <c r="B30" s="154"/>
      <c r="C30" s="63"/>
      <c r="D30" s="63"/>
      <c r="E30" s="63"/>
      <c r="F30" s="63"/>
      <c r="G30" s="63"/>
      <c r="H30" s="155"/>
      <c r="I30" s="155"/>
      <c r="J30" s="155"/>
      <c r="K30" s="155"/>
      <c r="L30" s="155"/>
      <c r="M30" s="155"/>
      <c r="N30" s="155"/>
      <c r="O30" s="155"/>
    </row>
    <row r="49" ht="12.75">
      <c r="O49" s="74"/>
    </row>
  </sheetData>
  <sheetProtection selectLockedCells="1" selectUnlockedCells="1"/>
  <mergeCells count="20">
    <mergeCell ref="A22:J22"/>
    <mergeCell ref="A23:I23"/>
    <mergeCell ref="A24:J24"/>
    <mergeCell ref="N26:O26"/>
    <mergeCell ref="J28:O28"/>
    <mergeCell ref="J29:O29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70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200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201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O27</f>
        <v>0</v>
      </c>
      <c r="O6" s="549"/>
    </row>
    <row r="7" spans="1:15" ht="15">
      <c r="A7" s="550" t="s">
        <v>171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95"/>
      <c r="B12" s="204"/>
      <c r="C12" s="97"/>
      <c r="D12" s="98"/>
      <c r="E12" s="95"/>
      <c r="F12" s="97"/>
      <c r="G12" s="97"/>
      <c r="H12" s="97"/>
      <c r="I12" s="97"/>
      <c r="J12" s="213"/>
      <c r="K12" s="214"/>
      <c r="L12" s="97"/>
      <c r="M12" s="97"/>
      <c r="N12" s="97"/>
      <c r="O12" s="213"/>
    </row>
    <row r="13" spans="1:15" ht="12.75">
      <c r="A13" s="105">
        <v>1</v>
      </c>
      <c r="B13" s="190" t="s">
        <v>202</v>
      </c>
      <c r="C13" s="107" t="s">
        <v>101</v>
      </c>
      <c r="D13" s="108">
        <v>87</v>
      </c>
      <c r="E13" s="109"/>
      <c r="F13" s="110"/>
      <c r="G13" s="100"/>
      <c r="H13" s="100"/>
      <c r="I13" s="100"/>
      <c r="J13" s="111"/>
      <c r="K13" s="112"/>
      <c r="L13" s="100"/>
      <c r="M13" s="100"/>
      <c r="N13" s="100"/>
      <c r="O13" s="164"/>
    </row>
    <row r="14" spans="1:15" ht="12.75">
      <c r="A14" s="105">
        <v>2</v>
      </c>
      <c r="B14" s="192" t="s">
        <v>203</v>
      </c>
      <c r="C14" s="107" t="s">
        <v>127</v>
      </c>
      <c r="D14" s="119">
        <v>1.35</v>
      </c>
      <c r="E14" s="109"/>
      <c r="F14" s="110"/>
      <c r="G14" s="100"/>
      <c r="H14" s="157"/>
      <c r="I14" s="100"/>
      <c r="J14" s="111"/>
      <c r="K14" s="112"/>
      <c r="L14" s="100"/>
      <c r="M14" s="100"/>
      <c r="N14" s="100"/>
      <c r="O14" s="164"/>
    </row>
    <row r="15" spans="1:15" ht="12.75">
      <c r="A15" s="105">
        <v>3</v>
      </c>
      <c r="B15" s="190" t="s">
        <v>204</v>
      </c>
      <c r="C15" s="107" t="s">
        <v>127</v>
      </c>
      <c r="D15" s="119">
        <v>2.52</v>
      </c>
      <c r="E15" s="109"/>
      <c r="F15" s="110"/>
      <c r="G15" s="100"/>
      <c r="H15" s="157"/>
      <c r="I15" s="100"/>
      <c r="J15" s="111"/>
      <c r="K15" s="112"/>
      <c r="L15" s="100"/>
      <c r="M15" s="100"/>
      <c r="N15" s="100"/>
      <c r="O15" s="164"/>
    </row>
    <row r="16" spans="1:15" ht="38.25">
      <c r="A16" s="105">
        <v>4</v>
      </c>
      <c r="B16" s="190" t="s">
        <v>205</v>
      </c>
      <c r="C16" s="107" t="s">
        <v>101</v>
      </c>
      <c r="D16" s="108">
        <v>170</v>
      </c>
      <c r="E16" s="109"/>
      <c r="F16" s="110"/>
      <c r="G16" s="100"/>
      <c r="H16" s="157"/>
      <c r="I16" s="100"/>
      <c r="J16" s="111"/>
      <c r="K16" s="112"/>
      <c r="L16" s="100"/>
      <c r="M16" s="100"/>
      <c r="N16" s="100"/>
      <c r="O16" s="164"/>
    </row>
    <row r="17" spans="1:15" ht="12.75">
      <c r="A17" s="105">
        <v>5</v>
      </c>
      <c r="B17" s="190" t="s">
        <v>206</v>
      </c>
      <c r="C17" s="107" t="s">
        <v>101</v>
      </c>
      <c r="D17" s="108">
        <v>93</v>
      </c>
      <c r="E17" s="109"/>
      <c r="F17" s="110"/>
      <c r="G17" s="100"/>
      <c r="H17" s="157"/>
      <c r="I17" s="100"/>
      <c r="J17" s="111"/>
      <c r="K17" s="112"/>
      <c r="L17" s="100"/>
      <c r="M17" s="100"/>
      <c r="N17" s="100"/>
      <c r="O17" s="164"/>
    </row>
    <row r="18" spans="1:15" ht="25.5">
      <c r="A18" s="105">
        <v>6</v>
      </c>
      <c r="B18" s="191" t="s">
        <v>207</v>
      </c>
      <c r="C18" s="107" t="s">
        <v>101</v>
      </c>
      <c r="D18" s="108">
        <f>1.1*D17</f>
        <v>102.30000000000001</v>
      </c>
      <c r="E18" s="109"/>
      <c r="F18" s="110"/>
      <c r="G18" s="100"/>
      <c r="H18" s="100"/>
      <c r="I18" s="100"/>
      <c r="J18" s="111"/>
      <c r="K18" s="112"/>
      <c r="L18" s="100"/>
      <c r="M18" s="100"/>
      <c r="N18" s="100"/>
      <c r="O18" s="164"/>
    </row>
    <row r="19" spans="1:15" ht="12.75">
      <c r="A19" s="105">
        <v>7</v>
      </c>
      <c r="B19" s="191" t="s">
        <v>208</v>
      </c>
      <c r="C19" s="107" t="s">
        <v>101</v>
      </c>
      <c r="D19" s="108">
        <f>1.25*D17</f>
        <v>116.25</v>
      </c>
      <c r="E19" s="109"/>
      <c r="F19" s="110"/>
      <c r="G19" s="100"/>
      <c r="H19" s="100"/>
      <c r="I19" s="100"/>
      <c r="J19" s="111"/>
      <c r="K19" s="112"/>
      <c r="L19" s="100"/>
      <c r="M19" s="100"/>
      <c r="N19" s="100"/>
      <c r="O19" s="164"/>
    </row>
    <row r="20" spans="1:15" ht="12.75">
      <c r="A20" s="105">
        <v>8</v>
      </c>
      <c r="B20" s="191" t="s">
        <v>209</v>
      </c>
      <c r="C20" s="107" t="s">
        <v>101</v>
      </c>
      <c r="D20" s="108">
        <f>D17</f>
        <v>93</v>
      </c>
      <c r="E20" s="109"/>
      <c r="F20" s="110"/>
      <c r="G20" s="100"/>
      <c r="H20" s="100"/>
      <c r="I20" s="100"/>
      <c r="J20" s="111"/>
      <c r="K20" s="112"/>
      <c r="L20" s="100"/>
      <c r="M20" s="100"/>
      <c r="N20" s="100"/>
      <c r="O20" s="164"/>
    </row>
    <row r="21" spans="1:15" ht="12.75">
      <c r="A21" s="105">
        <v>9</v>
      </c>
      <c r="B21" s="192" t="s">
        <v>210</v>
      </c>
      <c r="C21" s="107" t="s">
        <v>211</v>
      </c>
      <c r="D21" s="108">
        <v>120</v>
      </c>
      <c r="E21" s="109"/>
      <c r="F21" s="110"/>
      <c r="G21" s="100"/>
      <c r="H21" s="217"/>
      <c r="I21" s="100"/>
      <c r="J21" s="111"/>
      <c r="K21" s="112"/>
      <c r="L21" s="100"/>
      <c r="M21" s="100"/>
      <c r="N21" s="100"/>
      <c r="O21" s="164"/>
    </row>
    <row r="22" spans="1:15" ht="12.75">
      <c r="A22" s="105">
        <v>10</v>
      </c>
      <c r="B22" s="192" t="s">
        <v>212</v>
      </c>
      <c r="C22" s="107" t="s">
        <v>211</v>
      </c>
      <c r="D22" s="108">
        <v>104</v>
      </c>
      <c r="E22" s="109"/>
      <c r="F22" s="110"/>
      <c r="G22" s="100"/>
      <c r="H22" s="217"/>
      <c r="I22" s="100"/>
      <c r="J22" s="111"/>
      <c r="K22" s="112"/>
      <c r="L22" s="100"/>
      <c r="M22" s="100"/>
      <c r="N22" s="100"/>
      <c r="O22" s="164"/>
    </row>
    <row r="23" spans="1:15" ht="12.75">
      <c r="A23" s="105">
        <v>11</v>
      </c>
      <c r="B23" s="195" t="s">
        <v>213</v>
      </c>
      <c r="C23" s="196" t="s">
        <v>101</v>
      </c>
      <c r="D23" s="197">
        <v>75</v>
      </c>
      <c r="E23" s="215"/>
      <c r="F23" s="218"/>
      <c r="G23" s="127"/>
      <c r="H23" s="216"/>
      <c r="I23" s="127"/>
      <c r="J23" s="129"/>
      <c r="K23" s="130"/>
      <c r="L23" s="127"/>
      <c r="M23" s="127"/>
      <c r="N23" s="127"/>
      <c r="O23" s="167"/>
    </row>
    <row r="24" spans="1:15" ht="12.75">
      <c r="A24" s="105">
        <v>33</v>
      </c>
      <c r="B24" s="445" t="s">
        <v>1451</v>
      </c>
      <c r="C24" s="124" t="s">
        <v>78</v>
      </c>
      <c r="D24" s="417">
        <v>1</v>
      </c>
      <c r="E24" s="418"/>
      <c r="F24" s="417"/>
      <c r="G24" s="127"/>
      <c r="H24" s="419"/>
      <c r="I24" s="419"/>
      <c r="J24" s="127"/>
      <c r="K24" s="127"/>
      <c r="L24" s="127"/>
      <c r="M24" s="127"/>
      <c r="N24" s="127"/>
      <c r="O24" s="167"/>
    </row>
    <row r="25" spans="1:16" ht="12.75" customHeight="1">
      <c r="A25" s="554" t="s">
        <v>91</v>
      </c>
      <c r="B25" s="554"/>
      <c r="C25" s="554"/>
      <c r="D25" s="554"/>
      <c r="E25" s="554"/>
      <c r="F25" s="554"/>
      <c r="G25" s="554"/>
      <c r="H25" s="554"/>
      <c r="I25" s="554"/>
      <c r="J25" s="554"/>
      <c r="K25" s="132">
        <f>SUM(K13:K23)</f>
        <v>0</v>
      </c>
      <c r="L25" s="132">
        <f>SUM(L13:L23)</f>
        <v>0</v>
      </c>
      <c r="M25" s="132">
        <f>SUM(M13:M23)</f>
        <v>0</v>
      </c>
      <c r="N25" s="132">
        <f>SUM(N13:N23)</f>
        <v>0</v>
      </c>
      <c r="O25" s="133">
        <f>SUM(O13:O23)</f>
        <v>0</v>
      </c>
      <c r="P25" s="134"/>
    </row>
    <row r="26" spans="1:15" ht="12.75" customHeight="1">
      <c r="A26" s="555" t="s">
        <v>92</v>
      </c>
      <c r="B26" s="555"/>
      <c r="C26" s="555"/>
      <c r="D26" s="555"/>
      <c r="E26" s="555"/>
      <c r="F26" s="555"/>
      <c r="G26" s="555"/>
      <c r="H26" s="555"/>
      <c r="I26" s="555"/>
      <c r="J26" s="135">
        <v>0.05</v>
      </c>
      <c r="K26" s="136"/>
      <c r="L26" s="136"/>
      <c r="M26"/>
      <c r="N26" s="137">
        <f>ROUND(M25*J26,2)</f>
        <v>0</v>
      </c>
      <c r="O26" s="138">
        <f>SUM(M26:N26)</f>
        <v>0</v>
      </c>
    </row>
    <row r="27" spans="1:17" ht="12.75" customHeight="1">
      <c r="A27" s="556" t="s">
        <v>93</v>
      </c>
      <c r="B27" s="556"/>
      <c r="C27" s="556"/>
      <c r="D27" s="556"/>
      <c r="E27" s="556"/>
      <c r="F27" s="556"/>
      <c r="G27" s="556"/>
      <c r="H27" s="556"/>
      <c r="I27" s="556"/>
      <c r="J27" s="556"/>
      <c r="K27" s="139">
        <f>SUM(K25:K26)</f>
        <v>0</v>
      </c>
      <c r="L27" s="139">
        <f>SUM(L25:L26)</f>
        <v>0</v>
      </c>
      <c r="M27" s="139">
        <f>SUM(M25:M26)</f>
        <v>0</v>
      </c>
      <c r="N27" s="139">
        <f>SUM(N25:N26)</f>
        <v>0</v>
      </c>
      <c r="O27" s="140">
        <f>SUM(O25:O26)</f>
        <v>0</v>
      </c>
      <c r="Q27" s="134"/>
    </row>
    <row r="29" spans="1:15" ht="12.75">
      <c r="A29" s="141"/>
      <c r="B29" s="142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3" t="s">
        <v>94</v>
      </c>
      <c r="N29" s="557">
        <f>O27</f>
        <v>0</v>
      </c>
      <c r="O29" s="557"/>
    </row>
    <row r="30" spans="1:15" ht="7.5" customHeight="1">
      <c r="A30" s="1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1"/>
      <c r="N30" s="141"/>
      <c r="O30" s="141"/>
    </row>
    <row r="31" spans="1:15" ht="15">
      <c r="A31" s="145" t="s">
        <v>95</v>
      </c>
      <c r="B31" s="146"/>
      <c r="C31" s="147"/>
      <c r="D31" s="147"/>
      <c r="E31" s="148"/>
      <c r="F31" s="148"/>
      <c r="G31" s="148"/>
      <c r="H31" s="149"/>
      <c r="I31" s="150"/>
      <c r="J31" s="558"/>
      <c r="K31" s="558"/>
      <c r="L31" s="558"/>
      <c r="M31" s="558"/>
      <c r="N31" s="558"/>
      <c r="O31" s="558"/>
    </row>
    <row r="32" spans="1:15" ht="12.75">
      <c r="A32" s="141"/>
      <c r="C32" s="151" t="s">
        <v>10</v>
      </c>
      <c r="D32" s="151"/>
      <c r="E32" s="3"/>
      <c r="F32" s="3"/>
      <c r="G32" s="3"/>
      <c r="H32" s="152"/>
      <c r="I32" s="152"/>
      <c r="J32" s="559"/>
      <c r="K32" s="559"/>
      <c r="L32" s="559"/>
      <c r="M32" s="559"/>
      <c r="N32" s="559"/>
      <c r="O32" s="559"/>
    </row>
    <row r="33" spans="1:15" ht="15">
      <c r="A33" s="153"/>
      <c r="B33" s="154"/>
      <c r="C33" s="63"/>
      <c r="D33" s="63"/>
      <c r="E33" s="63"/>
      <c r="F33" s="63"/>
      <c r="G33" s="63"/>
      <c r="H33" s="155"/>
      <c r="I33" s="155"/>
      <c r="J33" s="155"/>
      <c r="K33" s="155"/>
      <c r="L33" s="155"/>
      <c r="M33" s="155"/>
      <c r="N33" s="155"/>
      <c r="O33" s="155"/>
    </row>
    <row r="52" ht="12.75">
      <c r="O52" s="74"/>
    </row>
  </sheetData>
  <sheetProtection selectLockedCells="1" selectUnlockedCells="1"/>
  <mergeCells count="20">
    <mergeCell ref="A25:J25"/>
    <mergeCell ref="A26:I26"/>
    <mergeCell ref="A27:J27"/>
    <mergeCell ref="N29:O29"/>
    <mergeCell ref="J31:O31"/>
    <mergeCell ref="J32:O3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87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6">
      <selection activeCell="D36" sqref="D36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214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215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O41</f>
        <v>0</v>
      </c>
      <c r="O6" s="549"/>
    </row>
    <row r="7" spans="1:15" ht="15">
      <c r="A7" s="550" t="s">
        <v>171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95"/>
      <c r="B12" s="204"/>
      <c r="C12" s="97"/>
      <c r="D12" s="98"/>
      <c r="E12" s="95"/>
      <c r="F12" s="97"/>
      <c r="G12" s="97"/>
      <c r="H12" s="97"/>
      <c r="I12" s="97"/>
      <c r="J12" s="213"/>
      <c r="K12" s="214"/>
      <c r="L12" s="97"/>
      <c r="M12" s="97"/>
      <c r="N12" s="97"/>
      <c r="O12" s="213"/>
    </row>
    <row r="13" spans="1:15" ht="12.75">
      <c r="A13" s="105">
        <v>1</v>
      </c>
      <c r="B13" s="190" t="s">
        <v>185</v>
      </c>
      <c r="C13" s="107" t="s">
        <v>133</v>
      </c>
      <c r="D13" s="119">
        <v>0.8</v>
      </c>
      <c r="E13" s="109"/>
      <c r="F13" s="110"/>
      <c r="G13" s="176"/>
      <c r="H13" s="176"/>
      <c r="I13" s="176"/>
      <c r="J13" s="177"/>
      <c r="K13" s="178"/>
      <c r="L13" s="176"/>
      <c r="M13" s="176"/>
      <c r="N13" s="176"/>
      <c r="O13" s="179"/>
    </row>
    <row r="14" spans="1:15" ht="12.75">
      <c r="A14" s="105">
        <v>2</v>
      </c>
      <c r="B14" s="190" t="s">
        <v>149</v>
      </c>
      <c r="C14" s="107" t="s">
        <v>133</v>
      </c>
      <c r="D14" s="119">
        <f>D13</f>
        <v>0.8</v>
      </c>
      <c r="E14" s="109"/>
      <c r="F14" s="110"/>
      <c r="G14" s="176"/>
      <c r="H14" s="176"/>
      <c r="I14" s="176"/>
      <c r="J14" s="177"/>
      <c r="K14" s="178"/>
      <c r="L14" s="176"/>
      <c r="M14" s="176"/>
      <c r="N14" s="176"/>
      <c r="O14" s="179"/>
    </row>
    <row r="15" spans="1:15" ht="12.75">
      <c r="A15" s="105">
        <v>3</v>
      </c>
      <c r="B15" s="191" t="s">
        <v>150</v>
      </c>
      <c r="C15" s="107" t="s">
        <v>133</v>
      </c>
      <c r="D15" s="119">
        <f>D14*1.2</f>
        <v>0.96</v>
      </c>
      <c r="E15" s="109"/>
      <c r="F15" s="110"/>
      <c r="G15" s="176"/>
      <c r="H15" s="176"/>
      <c r="I15" s="176"/>
      <c r="J15" s="177"/>
      <c r="K15" s="178"/>
      <c r="L15" s="176"/>
      <c r="M15" s="176"/>
      <c r="N15" s="176"/>
      <c r="O15" s="179"/>
    </row>
    <row r="16" spans="1:15" ht="12.75">
      <c r="A16" s="105">
        <v>4</v>
      </c>
      <c r="B16" s="191" t="s">
        <v>130</v>
      </c>
      <c r="C16" s="107" t="s">
        <v>78</v>
      </c>
      <c r="D16" s="119">
        <f>D15</f>
        <v>0.96</v>
      </c>
      <c r="E16" s="109"/>
      <c r="F16" s="110"/>
      <c r="G16" s="176"/>
      <c r="H16" s="176"/>
      <c r="I16" s="176"/>
      <c r="J16" s="177"/>
      <c r="K16" s="178"/>
      <c r="L16" s="176"/>
      <c r="M16" s="176"/>
      <c r="N16" s="176"/>
      <c r="O16" s="179"/>
    </row>
    <row r="17" spans="1:15" ht="25.5">
      <c r="A17" s="105">
        <v>5</v>
      </c>
      <c r="B17" s="190" t="s">
        <v>151</v>
      </c>
      <c r="C17" s="107" t="s">
        <v>133</v>
      </c>
      <c r="D17" s="119">
        <f>D16</f>
        <v>0.96</v>
      </c>
      <c r="E17" s="109"/>
      <c r="F17" s="110"/>
      <c r="G17" s="176"/>
      <c r="H17" s="176"/>
      <c r="I17" s="176"/>
      <c r="J17" s="177"/>
      <c r="K17" s="178"/>
      <c r="L17" s="176"/>
      <c r="M17" s="176"/>
      <c r="N17" s="176"/>
      <c r="O17" s="179"/>
    </row>
    <row r="18" spans="1:15" ht="12.75">
      <c r="A18" s="105">
        <v>6</v>
      </c>
      <c r="B18" s="190" t="s">
        <v>152</v>
      </c>
      <c r="C18" s="107" t="s">
        <v>133</v>
      </c>
      <c r="D18" s="119">
        <f>D13</f>
        <v>0.8</v>
      </c>
      <c r="E18" s="109"/>
      <c r="F18" s="110"/>
      <c r="G18" s="176"/>
      <c r="H18" s="176"/>
      <c r="I18" s="176"/>
      <c r="J18" s="177"/>
      <c r="K18" s="178"/>
      <c r="L18" s="176"/>
      <c r="M18" s="176"/>
      <c r="N18" s="176"/>
      <c r="O18" s="179"/>
    </row>
    <row r="19" spans="1:15" ht="12.75">
      <c r="A19" s="105">
        <v>7</v>
      </c>
      <c r="B19" s="190" t="s">
        <v>128</v>
      </c>
      <c r="C19" s="107" t="s">
        <v>101</v>
      </c>
      <c r="D19" s="108">
        <v>10.56</v>
      </c>
      <c r="E19" s="109"/>
      <c r="F19" s="99"/>
      <c r="G19" s="176"/>
      <c r="H19" s="219"/>
      <c r="I19" s="219"/>
      <c r="J19" s="177"/>
      <c r="K19" s="178"/>
      <c r="L19" s="176"/>
      <c r="M19" s="176"/>
      <c r="N19" s="176"/>
      <c r="O19" s="179"/>
    </row>
    <row r="20" spans="1:15" ht="12.75">
      <c r="A20" s="105">
        <v>8</v>
      </c>
      <c r="B20" s="191" t="s">
        <v>129</v>
      </c>
      <c r="C20" s="107" t="s">
        <v>101</v>
      </c>
      <c r="D20" s="108">
        <f>1.1*D19</f>
        <v>11.616000000000001</v>
      </c>
      <c r="E20" s="109"/>
      <c r="F20" s="99"/>
      <c r="G20" s="176"/>
      <c r="H20" s="219"/>
      <c r="I20" s="219"/>
      <c r="J20" s="177"/>
      <c r="K20" s="178"/>
      <c r="L20" s="176"/>
      <c r="M20" s="176"/>
      <c r="N20" s="176"/>
      <c r="O20" s="179"/>
    </row>
    <row r="21" spans="1:15" ht="12.75">
      <c r="A21" s="105">
        <v>9</v>
      </c>
      <c r="B21" s="191" t="s">
        <v>130</v>
      </c>
      <c r="C21" s="107" t="s">
        <v>78</v>
      </c>
      <c r="D21" s="108">
        <f>D19</f>
        <v>10.56</v>
      </c>
      <c r="E21" s="109"/>
      <c r="F21" s="99"/>
      <c r="G21" s="176"/>
      <c r="H21" s="219"/>
      <c r="I21" s="219"/>
      <c r="J21" s="177"/>
      <c r="K21" s="178"/>
      <c r="L21" s="176"/>
      <c r="M21" s="176"/>
      <c r="N21" s="176"/>
      <c r="O21" s="179"/>
    </row>
    <row r="22" spans="1:15" ht="12.75">
      <c r="A22" s="105">
        <v>10</v>
      </c>
      <c r="B22" s="190" t="s">
        <v>132</v>
      </c>
      <c r="C22" s="107" t="s">
        <v>133</v>
      </c>
      <c r="D22" s="119">
        <v>0.11</v>
      </c>
      <c r="E22" s="109"/>
      <c r="F22" s="99"/>
      <c r="G22" s="176"/>
      <c r="H22" s="219"/>
      <c r="I22" s="219"/>
      <c r="J22" s="177"/>
      <c r="K22" s="178"/>
      <c r="L22" s="176"/>
      <c r="M22" s="176"/>
      <c r="N22" s="176"/>
      <c r="O22" s="179"/>
    </row>
    <row r="23" spans="1:15" ht="12.75">
      <c r="A23" s="105">
        <v>11</v>
      </c>
      <c r="B23" s="191" t="s">
        <v>165</v>
      </c>
      <c r="C23" s="107" t="s">
        <v>133</v>
      </c>
      <c r="D23" s="119">
        <f>1.15*D22</f>
        <v>0.1265</v>
      </c>
      <c r="E23" s="109"/>
      <c r="F23" s="99"/>
      <c r="G23" s="176"/>
      <c r="H23" s="219"/>
      <c r="I23" s="219"/>
      <c r="J23" s="177"/>
      <c r="K23" s="178"/>
      <c r="L23" s="176"/>
      <c r="M23" s="176"/>
      <c r="N23" s="176"/>
      <c r="O23" s="179"/>
    </row>
    <row r="24" spans="1:15" ht="12.75">
      <c r="A24" s="105">
        <v>12</v>
      </c>
      <c r="B24" s="191" t="s">
        <v>135</v>
      </c>
      <c r="C24" s="107" t="s">
        <v>73</v>
      </c>
      <c r="D24" s="108">
        <f>D19*9</f>
        <v>95.04</v>
      </c>
      <c r="E24" s="109"/>
      <c r="F24" s="99"/>
      <c r="G24" s="176"/>
      <c r="H24" s="219"/>
      <c r="I24" s="219"/>
      <c r="J24" s="177"/>
      <c r="K24" s="178"/>
      <c r="L24" s="176"/>
      <c r="M24" s="176"/>
      <c r="N24" s="176"/>
      <c r="O24" s="179"/>
    </row>
    <row r="25" spans="1:15" ht="12.75">
      <c r="A25" s="105">
        <v>13</v>
      </c>
      <c r="B25" s="191" t="s">
        <v>136</v>
      </c>
      <c r="C25" s="107" t="s">
        <v>137</v>
      </c>
      <c r="D25" s="108">
        <f>D19*44/100</f>
        <v>4.646400000000001</v>
      </c>
      <c r="E25" s="109"/>
      <c r="F25" s="99"/>
      <c r="G25" s="176"/>
      <c r="H25" s="219"/>
      <c r="I25" s="219"/>
      <c r="J25" s="177"/>
      <c r="K25" s="178"/>
      <c r="L25" s="176"/>
      <c r="M25" s="176"/>
      <c r="N25" s="176"/>
      <c r="O25" s="179"/>
    </row>
    <row r="26" spans="1:15" ht="12.75">
      <c r="A26" s="105">
        <v>14</v>
      </c>
      <c r="B26" s="190" t="s">
        <v>175</v>
      </c>
      <c r="C26" s="107" t="s">
        <v>127</v>
      </c>
      <c r="D26" s="108">
        <v>1.3</v>
      </c>
      <c r="E26" s="109"/>
      <c r="F26" s="99"/>
      <c r="G26" s="176"/>
      <c r="H26" s="219"/>
      <c r="I26" s="219"/>
      <c r="J26" s="177"/>
      <c r="K26" s="178"/>
      <c r="L26" s="176"/>
      <c r="M26" s="176"/>
      <c r="N26" s="176"/>
      <c r="O26" s="179"/>
    </row>
    <row r="27" spans="1:15" ht="12.75">
      <c r="A27" s="105">
        <v>15</v>
      </c>
      <c r="B27" s="191" t="s">
        <v>167</v>
      </c>
      <c r="C27" s="107" t="s">
        <v>127</v>
      </c>
      <c r="D27" s="108">
        <f>1.05*D26</f>
        <v>1.3650000000000002</v>
      </c>
      <c r="E27" s="109"/>
      <c r="F27" s="99"/>
      <c r="G27" s="176"/>
      <c r="H27" s="219"/>
      <c r="I27" s="219"/>
      <c r="J27" s="177"/>
      <c r="K27" s="178"/>
      <c r="L27" s="176"/>
      <c r="M27" s="176"/>
      <c r="N27" s="176"/>
      <c r="O27" s="179"/>
    </row>
    <row r="28" spans="1:15" ht="12.75">
      <c r="A28" s="105">
        <v>15</v>
      </c>
      <c r="B28" s="191" t="s">
        <v>139</v>
      </c>
      <c r="C28" s="172" t="s">
        <v>140</v>
      </c>
      <c r="D28" s="187">
        <f>ROUNDUP(D27/8,0)</f>
        <v>1</v>
      </c>
      <c r="E28" s="109"/>
      <c r="F28" s="99"/>
      <c r="G28" s="176"/>
      <c r="H28" s="219"/>
      <c r="I28" s="219"/>
      <c r="J28" s="177"/>
      <c r="K28" s="178"/>
      <c r="L28" s="176"/>
      <c r="M28" s="176"/>
      <c r="N28" s="176"/>
      <c r="O28" s="179"/>
    </row>
    <row r="29" spans="1:15" ht="12.75">
      <c r="A29" s="105">
        <v>16</v>
      </c>
      <c r="B29" s="191" t="s">
        <v>141</v>
      </c>
      <c r="C29" s="172" t="s">
        <v>142</v>
      </c>
      <c r="D29" s="187">
        <f>ROUNDUP(D26/1.5,0)</f>
        <v>1</v>
      </c>
      <c r="E29" s="109"/>
      <c r="F29" s="99"/>
      <c r="G29" s="176"/>
      <c r="H29" s="219"/>
      <c r="I29" s="219"/>
      <c r="J29" s="177"/>
      <c r="K29" s="178"/>
      <c r="L29" s="176"/>
      <c r="M29" s="176"/>
      <c r="N29" s="176"/>
      <c r="O29" s="179"/>
    </row>
    <row r="30" spans="1:15" ht="25.5">
      <c r="A30" s="105">
        <v>17</v>
      </c>
      <c r="B30" s="106" t="s">
        <v>216</v>
      </c>
      <c r="C30" s="107" t="s">
        <v>73</v>
      </c>
      <c r="D30" s="108">
        <v>3</v>
      </c>
      <c r="E30" s="109"/>
      <c r="F30" s="110"/>
      <c r="G30" s="176"/>
      <c r="H30" s="176"/>
      <c r="I30" s="176"/>
      <c r="J30" s="177"/>
      <c r="K30" s="178"/>
      <c r="L30" s="176"/>
      <c r="M30" s="176"/>
      <c r="N30" s="176"/>
      <c r="O30" s="179"/>
    </row>
    <row r="31" spans="1:15" ht="12.75">
      <c r="A31" s="105">
        <v>18</v>
      </c>
      <c r="B31" s="106" t="s">
        <v>217</v>
      </c>
      <c r="C31" s="107" t="s">
        <v>101</v>
      </c>
      <c r="D31" s="108">
        <v>7.2</v>
      </c>
      <c r="E31" s="109"/>
      <c r="F31" s="99"/>
      <c r="G31" s="176"/>
      <c r="H31" s="194"/>
      <c r="I31" s="176"/>
      <c r="J31" s="177"/>
      <c r="K31" s="178"/>
      <c r="L31" s="176"/>
      <c r="M31" s="176"/>
      <c r="N31" s="176"/>
      <c r="O31" s="179"/>
    </row>
    <row r="32" spans="1:15" ht="12.75">
      <c r="A32" s="105">
        <v>19</v>
      </c>
      <c r="B32" s="106" t="s">
        <v>218</v>
      </c>
      <c r="C32" s="107" t="s">
        <v>73</v>
      </c>
      <c r="D32" s="108">
        <v>21</v>
      </c>
      <c r="E32" s="109"/>
      <c r="F32" s="110"/>
      <c r="G32" s="176"/>
      <c r="H32" s="194"/>
      <c r="I32" s="176"/>
      <c r="J32" s="177"/>
      <c r="K32" s="178"/>
      <c r="L32" s="176"/>
      <c r="M32" s="176"/>
      <c r="N32" s="176"/>
      <c r="O32" s="179"/>
    </row>
    <row r="33" spans="1:15" ht="12.75">
      <c r="A33" s="105">
        <v>20</v>
      </c>
      <c r="B33" s="106" t="s">
        <v>219</v>
      </c>
      <c r="C33" s="107" t="s">
        <v>73</v>
      </c>
      <c r="D33" s="108">
        <v>37</v>
      </c>
      <c r="E33" s="109"/>
      <c r="F33" s="99"/>
      <c r="G33" s="176"/>
      <c r="H33" s="194"/>
      <c r="I33" s="176"/>
      <c r="J33" s="177"/>
      <c r="K33" s="178"/>
      <c r="L33" s="176"/>
      <c r="M33" s="176"/>
      <c r="N33" s="176"/>
      <c r="O33" s="179"/>
    </row>
    <row r="34" spans="1:15" ht="12.75">
      <c r="A34" s="105">
        <v>21</v>
      </c>
      <c r="B34" s="106" t="s">
        <v>220</v>
      </c>
      <c r="C34" s="107" t="s">
        <v>211</v>
      </c>
      <c r="D34" s="108">
        <v>53</v>
      </c>
      <c r="E34" s="109"/>
      <c r="F34" s="110"/>
      <c r="G34" s="176"/>
      <c r="H34" s="220"/>
      <c r="I34" s="176"/>
      <c r="J34" s="177"/>
      <c r="K34" s="178"/>
      <c r="L34" s="176"/>
      <c r="M34" s="176"/>
      <c r="N34" s="176"/>
      <c r="O34" s="179"/>
    </row>
    <row r="35" spans="1:17" s="455" customFormat="1" ht="12.75">
      <c r="A35" s="446">
        <v>21</v>
      </c>
      <c r="B35" s="447" t="s">
        <v>1485</v>
      </c>
      <c r="C35" s="448" t="s">
        <v>73</v>
      </c>
      <c r="D35" s="449">
        <v>1</v>
      </c>
      <c r="E35" s="450"/>
      <c r="F35" s="216"/>
      <c r="G35" s="216"/>
      <c r="H35" s="216"/>
      <c r="I35" s="216"/>
      <c r="J35" s="451"/>
      <c r="K35" s="452"/>
      <c r="L35" s="216"/>
      <c r="M35" s="216"/>
      <c r="N35" s="216"/>
      <c r="O35" s="453"/>
      <c r="P35" s="454"/>
      <c r="Q35" s="454"/>
    </row>
    <row r="36" spans="1:15" s="455" customFormat="1" ht="25.5">
      <c r="A36" s="442">
        <v>22</v>
      </c>
      <c r="B36" s="511" t="s">
        <v>1444</v>
      </c>
      <c r="C36" s="456" t="s">
        <v>78</v>
      </c>
      <c r="D36" s="128">
        <v>1</v>
      </c>
      <c r="E36" s="457"/>
      <c r="F36" s="128"/>
      <c r="G36" s="216"/>
      <c r="H36" s="458"/>
      <c r="I36" s="458"/>
      <c r="J36" s="216"/>
      <c r="K36" s="216"/>
      <c r="L36" s="216"/>
      <c r="M36" s="216"/>
      <c r="N36" s="216"/>
      <c r="O36" s="453"/>
    </row>
    <row r="37" spans="1:15" s="455" customFormat="1" ht="12.75">
      <c r="A37" s="442">
        <v>23</v>
      </c>
      <c r="B37" s="511" t="s">
        <v>1451</v>
      </c>
      <c r="C37" s="433" t="s">
        <v>78</v>
      </c>
      <c r="D37" s="128">
        <v>1</v>
      </c>
      <c r="E37" s="457"/>
      <c r="F37" s="128"/>
      <c r="G37" s="216"/>
      <c r="H37" s="458"/>
      <c r="I37" s="458"/>
      <c r="J37" s="216"/>
      <c r="K37" s="216"/>
      <c r="L37" s="216"/>
      <c r="M37" s="216"/>
      <c r="N37" s="216"/>
      <c r="O37" s="453"/>
    </row>
    <row r="38" spans="1:15" ht="12.75">
      <c r="A38" s="122"/>
      <c r="B38" s="324"/>
      <c r="C38" s="325"/>
      <c r="D38" s="197"/>
      <c r="E38" s="126"/>
      <c r="F38" s="127"/>
      <c r="G38" s="127">
        <f>E38*F38</f>
        <v>0</v>
      </c>
      <c r="H38" s="216"/>
      <c r="I38" s="127"/>
      <c r="J38" s="129">
        <f>SUM(G38:I38)</f>
        <v>0</v>
      </c>
      <c r="K38" s="130">
        <f>ROUND(D38*E38,2)</f>
        <v>0</v>
      </c>
      <c r="L38" s="127">
        <f>ROUND(D38*G38,2)</f>
        <v>0</v>
      </c>
      <c r="M38" s="127">
        <f>ROUND(D38*H38,2)</f>
        <v>0</v>
      </c>
      <c r="N38" s="127">
        <f>ROUND(D38*I38,2)</f>
        <v>0</v>
      </c>
      <c r="O38" s="167">
        <f>SUM(L38:N38)</f>
        <v>0</v>
      </c>
    </row>
    <row r="39" spans="1:16" ht="12.75">
      <c r="A39" s="554" t="s">
        <v>91</v>
      </c>
      <c r="B39" s="554"/>
      <c r="C39" s="554"/>
      <c r="D39" s="554"/>
      <c r="E39" s="554"/>
      <c r="F39" s="554"/>
      <c r="G39" s="554"/>
      <c r="H39" s="554"/>
      <c r="I39" s="554"/>
      <c r="J39" s="554"/>
      <c r="K39" s="132">
        <f>SUM(K13:K38)</f>
        <v>0</v>
      </c>
      <c r="L39" s="132">
        <f>SUM(L13:L38)</f>
        <v>0</v>
      </c>
      <c r="M39" s="132">
        <f>SUM(M13:M38)</f>
        <v>0</v>
      </c>
      <c r="N39" s="132">
        <f>SUM(N13:N38)</f>
        <v>0</v>
      </c>
      <c r="O39" s="168">
        <f>SUM(O13:O38)</f>
        <v>0</v>
      </c>
      <c r="P39" s="134"/>
    </row>
    <row r="40" spans="1:15" ht="12.75">
      <c r="A40" s="555" t="s">
        <v>92</v>
      </c>
      <c r="B40" s="555"/>
      <c r="C40" s="555"/>
      <c r="D40" s="555"/>
      <c r="E40" s="555"/>
      <c r="F40" s="555"/>
      <c r="G40" s="555"/>
      <c r="H40" s="555"/>
      <c r="I40" s="555"/>
      <c r="J40" s="135">
        <v>0.05</v>
      </c>
      <c r="K40" s="136"/>
      <c r="L40" s="136"/>
      <c r="M40"/>
      <c r="N40" s="137">
        <f>ROUND(M39*J40,2)</f>
        <v>0</v>
      </c>
      <c r="O40" s="169">
        <f>SUM(M40:N40)</f>
        <v>0</v>
      </c>
    </row>
    <row r="41" spans="1:17" ht="12.75">
      <c r="A41" s="556" t="s">
        <v>93</v>
      </c>
      <c r="B41" s="556"/>
      <c r="C41" s="556"/>
      <c r="D41" s="556"/>
      <c r="E41" s="556"/>
      <c r="F41" s="556"/>
      <c r="G41" s="556"/>
      <c r="H41" s="556"/>
      <c r="I41" s="556"/>
      <c r="J41" s="556"/>
      <c r="K41" s="139">
        <f>SUM(K39:K40)</f>
        <v>0</v>
      </c>
      <c r="L41" s="139">
        <f>SUM(L39:L40)</f>
        <v>0</v>
      </c>
      <c r="M41" s="139">
        <f>SUM(M39:M40)</f>
        <v>0</v>
      </c>
      <c r="N41" s="139">
        <f>SUM(N39:N40)</f>
        <v>0</v>
      </c>
      <c r="O41" s="170">
        <f>SUM(O39:O40)</f>
        <v>0</v>
      </c>
      <c r="Q41" s="134"/>
    </row>
    <row r="43" spans="1:15" ht="12.75">
      <c r="A43" s="141"/>
      <c r="B43" s="142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3" t="s">
        <v>94</v>
      </c>
      <c r="N43" s="557">
        <f>O41</f>
        <v>0</v>
      </c>
      <c r="O43" s="557"/>
    </row>
    <row r="44" spans="1:15" ht="15">
      <c r="A44" s="1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1"/>
      <c r="N44" s="141"/>
      <c r="O44" s="141"/>
    </row>
    <row r="45" spans="1:15" ht="15">
      <c r="A45" s="145" t="s">
        <v>95</v>
      </c>
      <c r="B45" s="146"/>
      <c r="C45" s="147"/>
      <c r="D45" s="147"/>
      <c r="E45" s="148"/>
      <c r="F45" s="148"/>
      <c r="G45" s="148"/>
      <c r="H45" s="149"/>
      <c r="I45" s="150"/>
      <c r="J45" s="558"/>
      <c r="K45" s="558"/>
      <c r="L45" s="558"/>
      <c r="M45" s="558"/>
      <c r="N45" s="558"/>
      <c r="O45" s="558"/>
    </row>
    <row r="46" spans="1:15" ht="12.75">
      <c r="A46" s="141"/>
      <c r="C46" s="151" t="s">
        <v>10</v>
      </c>
      <c r="D46" s="151"/>
      <c r="E46" s="3"/>
      <c r="F46" s="3"/>
      <c r="G46" s="3"/>
      <c r="H46" s="152"/>
      <c r="I46" s="152"/>
      <c r="J46" s="559"/>
      <c r="K46" s="559"/>
      <c r="L46" s="559"/>
      <c r="M46" s="559"/>
      <c r="N46" s="559"/>
      <c r="O46" s="559"/>
    </row>
    <row r="47" spans="1:15" ht="15">
      <c r="A47" s="153"/>
      <c r="B47" s="154"/>
      <c r="C47" s="63"/>
      <c r="D47" s="63"/>
      <c r="E47" s="63"/>
      <c r="F47" s="63"/>
      <c r="G47" s="63"/>
      <c r="H47" s="155"/>
      <c r="I47" s="155"/>
      <c r="J47" s="155"/>
      <c r="K47" s="155"/>
      <c r="L47" s="155"/>
      <c r="M47" s="155"/>
      <c r="N47" s="155"/>
      <c r="O47" s="155"/>
    </row>
    <row r="66" ht="12.75">
      <c r="O66" s="74"/>
    </row>
  </sheetData>
  <sheetProtection selectLockedCells="1" selectUnlockedCells="1"/>
  <mergeCells count="20">
    <mergeCell ref="A39:J39"/>
    <mergeCell ref="A40:I40"/>
    <mergeCell ref="A41:J41"/>
    <mergeCell ref="N43:O43"/>
    <mergeCell ref="J45:O45"/>
    <mergeCell ref="J46:O46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SheetLayoutView="100" zoomScalePageLayoutView="0" workbookViewId="0" topLeftCell="A40">
      <selection activeCell="A56" sqref="A56:I56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221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222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O57</f>
        <v>0</v>
      </c>
      <c r="O6" s="549"/>
    </row>
    <row r="7" spans="1:15" ht="15">
      <c r="A7" s="550" t="s">
        <v>223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95"/>
      <c r="B12" s="204" t="s">
        <v>224</v>
      </c>
      <c r="C12" s="97"/>
      <c r="D12" s="98"/>
      <c r="E12" s="95"/>
      <c r="F12" s="97"/>
      <c r="G12" s="97"/>
      <c r="H12" s="97"/>
      <c r="I12" s="97"/>
      <c r="J12" s="213"/>
      <c r="K12" s="214"/>
      <c r="L12" s="97"/>
      <c r="M12" s="97"/>
      <c r="N12" s="97"/>
      <c r="O12" s="213"/>
    </row>
    <row r="13" spans="1:15" ht="12.75">
      <c r="A13" s="105">
        <v>1</v>
      </c>
      <c r="B13" s="190" t="s">
        <v>225</v>
      </c>
      <c r="C13" s="107" t="s">
        <v>73</v>
      </c>
      <c r="D13" s="108">
        <v>1</v>
      </c>
      <c r="E13" s="109"/>
      <c r="F13" s="110"/>
      <c r="G13" s="100"/>
      <c r="H13" s="100"/>
      <c r="I13" s="100"/>
      <c r="J13" s="111"/>
      <c r="K13" s="112"/>
      <c r="L13" s="100"/>
      <c r="M13" s="100"/>
      <c r="N13" s="100"/>
      <c r="O13" s="113"/>
    </row>
    <row r="14" spans="1:15" ht="12.75">
      <c r="A14" s="105">
        <v>2</v>
      </c>
      <c r="B14" s="190" t="s">
        <v>226</v>
      </c>
      <c r="C14" s="107" t="s">
        <v>73</v>
      </c>
      <c r="D14" s="108">
        <v>1</v>
      </c>
      <c r="E14" s="109"/>
      <c r="F14" s="110"/>
      <c r="G14" s="100"/>
      <c r="H14" s="100"/>
      <c r="I14" s="100"/>
      <c r="J14" s="111"/>
      <c r="K14" s="112"/>
      <c r="L14" s="100"/>
      <c r="M14" s="100"/>
      <c r="N14" s="100"/>
      <c r="O14" s="113"/>
    </row>
    <row r="15" spans="1:15" ht="25.5">
      <c r="A15" s="105">
        <v>3</v>
      </c>
      <c r="B15" s="190" t="s">
        <v>227</v>
      </c>
      <c r="C15" s="107" t="s">
        <v>73</v>
      </c>
      <c r="D15" s="108">
        <v>1</v>
      </c>
      <c r="E15" s="109"/>
      <c r="F15" s="110"/>
      <c r="G15" s="100"/>
      <c r="H15" s="100"/>
      <c r="I15" s="100"/>
      <c r="J15" s="111"/>
      <c r="K15" s="112"/>
      <c r="L15" s="100"/>
      <c r="M15" s="100"/>
      <c r="N15" s="100"/>
      <c r="O15" s="113"/>
    </row>
    <row r="16" spans="1:15" ht="12.75">
      <c r="A16" s="105">
        <v>4</v>
      </c>
      <c r="B16" s="190" t="s">
        <v>228</v>
      </c>
      <c r="C16" s="107" t="s">
        <v>73</v>
      </c>
      <c r="D16" s="108">
        <v>7</v>
      </c>
      <c r="E16" s="109"/>
      <c r="F16" s="110"/>
      <c r="G16" s="100"/>
      <c r="H16" s="100"/>
      <c r="I16" s="100"/>
      <c r="J16" s="111"/>
      <c r="K16" s="112"/>
      <c r="L16" s="100"/>
      <c r="M16" s="100"/>
      <c r="N16" s="100"/>
      <c r="O16" s="113"/>
    </row>
    <row r="17" spans="1:15" ht="12.75">
      <c r="A17" s="105">
        <v>5</v>
      </c>
      <c r="B17" s="190" t="s">
        <v>229</v>
      </c>
      <c r="C17" s="107" t="s">
        <v>73</v>
      </c>
      <c r="D17" s="108">
        <v>2</v>
      </c>
      <c r="E17" s="109"/>
      <c r="F17" s="110"/>
      <c r="G17" s="100"/>
      <c r="H17" s="100"/>
      <c r="I17" s="100"/>
      <c r="J17" s="111"/>
      <c r="K17" s="112"/>
      <c r="L17" s="100"/>
      <c r="M17" s="100"/>
      <c r="N17" s="100"/>
      <c r="O17" s="113"/>
    </row>
    <row r="18" spans="1:15" ht="12.75">
      <c r="A18" s="105">
        <v>6</v>
      </c>
      <c r="B18" s="190" t="s">
        <v>230</v>
      </c>
      <c r="C18" s="107" t="s">
        <v>73</v>
      </c>
      <c r="D18" s="108">
        <v>2</v>
      </c>
      <c r="E18" s="109"/>
      <c r="F18" s="110"/>
      <c r="G18" s="100"/>
      <c r="H18" s="100"/>
      <c r="I18" s="100"/>
      <c r="J18" s="111"/>
      <c r="K18" s="112"/>
      <c r="L18" s="100"/>
      <c r="M18" s="100"/>
      <c r="N18" s="100"/>
      <c r="O18" s="113"/>
    </row>
    <row r="19" spans="1:15" ht="12.75">
      <c r="A19" s="105">
        <v>7</v>
      </c>
      <c r="B19" s="190" t="s">
        <v>231</v>
      </c>
      <c r="C19" s="107" t="s">
        <v>73</v>
      </c>
      <c r="D19" s="108">
        <v>7</v>
      </c>
      <c r="E19" s="109"/>
      <c r="F19" s="110"/>
      <c r="G19" s="100"/>
      <c r="H19" s="100"/>
      <c r="I19" s="100"/>
      <c r="J19" s="111"/>
      <c r="K19" s="112"/>
      <c r="L19" s="100"/>
      <c r="M19" s="100"/>
      <c r="N19" s="100"/>
      <c r="O19" s="113"/>
    </row>
    <row r="20" spans="1:15" ht="12.75">
      <c r="A20" s="105">
        <v>8</v>
      </c>
      <c r="B20" s="190" t="s">
        <v>232</v>
      </c>
      <c r="C20" s="107" t="s">
        <v>73</v>
      </c>
      <c r="D20" s="108">
        <v>1</v>
      </c>
      <c r="E20" s="109"/>
      <c r="F20" s="110"/>
      <c r="G20" s="100"/>
      <c r="H20" s="100"/>
      <c r="I20" s="100"/>
      <c r="J20" s="111"/>
      <c r="K20" s="112"/>
      <c r="L20" s="100"/>
      <c r="M20" s="100"/>
      <c r="N20" s="100"/>
      <c r="O20" s="113"/>
    </row>
    <row r="21" spans="1:15" ht="25.5">
      <c r="A21" s="105">
        <v>9</v>
      </c>
      <c r="B21" s="190" t="s">
        <v>233</v>
      </c>
      <c r="C21" s="107" t="s">
        <v>73</v>
      </c>
      <c r="D21" s="108">
        <v>1</v>
      </c>
      <c r="E21" s="109"/>
      <c r="F21" s="110"/>
      <c r="G21" s="100"/>
      <c r="H21" s="100"/>
      <c r="I21" s="100"/>
      <c r="J21" s="111"/>
      <c r="K21" s="112"/>
      <c r="L21" s="100"/>
      <c r="M21" s="100"/>
      <c r="N21" s="100"/>
      <c r="O21" s="113"/>
    </row>
    <row r="22" spans="1:15" ht="12.75">
      <c r="A22" s="105">
        <v>10</v>
      </c>
      <c r="B22" s="190" t="s">
        <v>234</v>
      </c>
      <c r="C22" s="107" t="s">
        <v>73</v>
      </c>
      <c r="D22" s="108">
        <v>1</v>
      </c>
      <c r="E22" s="109"/>
      <c r="F22" s="110"/>
      <c r="G22" s="100"/>
      <c r="H22" s="100"/>
      <c r="I22" s="100"/>
      <c r="J22" s="111"/>
      <c r="K22" s="112"/>
      <c r="L22" s="100"/>
      <c r="M22" s="100"/>
      <c r="N22" s="100"/>
      <c r="O22" s="113"/>
    </row>
    <row r="23" spans="1:15" ht="12.75">
      <c r="A23" s="105">
        <v>11</v>
      </c>
      <c r="B23" s="190" t="s">
        <v>235</v>
      </c>
      <c r="C23" s="107" t="s">
        <v>73</v>
      </c>
      <c r="D23" s="108">
        <v>1</v>
      </c>
      <c r="E23" s="109"/>
      <c r="F23" s="110"/>
      <c r="G23" s="100"/>
      <c r="H23" s="100"/>
      <c r="I23" s="100"/>
      <c r="J23" s="111"/>
      <c r="K23" s="112"/>
      <c r="L23" s="100"/>
      <c r="M23" s="100"/>
      <c r="N23" s="100"/>
      <c r="O23" s="113"/>
    </row>
    <row r="24" spans="1:15" ht="12.75">
      <c r="A24" s="105">
        <v>12</v>
      </c>
      <c r="B24" s="190" t="s">
        <v>236</v>
      </c>
      <c r="C24" s="107" t="s">
        <v>73</v>
      </c>
      <c r="D24" s="108">
        <v>2</v>
      </c>
      <c r="E24" s="109"/>
      <c r="F24" s="110"/>
      <c r="G24" s="100"/>
      <c r="H24" s="100"/>
      <c r="I24" s="100"/>
      <c r="J24" s="111"/>
      <c r="K24" s="112"/>
      <c r="L24" s="100"/>
      <c r="M24" s="100"/>
      <c r="N24" s="100"/>
      <c r="O24" s="113"/>
    </row>
    <row r="25" spans="1:15" ht="12.75">
      <c r="A25" s="105">
        <v>13</v>
      </c>
      <c r="B25" s="190" t="s">
        <v>237</v>
      </c>
      <c r="C25" s="107" t="s">
        <v>73</v>
      </c>
      <c r="D25" s="108">
        <v>1</v>
      </c>
      <c r="E25" s="109"/>
      <c r="F25" s="110"/>
      <c r="G25" s="100"/>
      <c r="H25" s="100"/>
      <c r="I25" s="100"/>
      <c r="J25" s="111"/>
      <c r="K25" s="112"/>
      <c r="L25" s="100"/>
      <c r="M25" s="100"/>
      <c r="N25" s="100"/>
      <c r="O25" s="113"/>
    </row>
    <row r="26" spans="1:15" ht="12.75">
      <c r="A26" s="105">
        <v>14</v>
      </c>
      <c r="B26" s="190" t="s">
        <v>238</v>
      </c>
      <c r="C26" s="107" t="s">
        <v>73</v>
      </c>
      <c r="D26" s="108">
        <v>1</v>
      </c>
      <c r="E26" s="109"/>
      <c r="F26" s="110"/>
      <c r="G26" s="100"/>
      <c r="H26" s="100"/>
      <c r="I26" s="100"/>
      <c r="J26" s="111"/>
      <c r="K26" s="112"/>
      <c r="L26" s="100"/>
      <c r="M26" s="100"/>
      <c r="N26" s="100"/>
      <c r="O26" s="113"/>
    </row>
    <row r="27" spans="1:15" ht="12.75">
      <c r="A27" s="105">
        <v>15</v>
      </c>
      <c r="B27" s="190" t="s">
        <v>239</v>
      </c>
      <c r="C27" s="107" t="s">
        <v>73</v>
      </c>
      <c r="D27" s="108">
        <v>1</v>
      </c>
      <c r="E27" s="109"/>
      <c r="F27" s="110"/>
      <c r="G27" s="100"/>
      <c r="H27" s="100"/>
      <c r="I27" s="100"/>
      <c r="J27" s="111"/>
      <c r="K27" s="112"/>
      <c r="L27" s="100"/>
      <c r="M27" s="100"/>
      <c r="N27" s="100"/>
      <c r="O27" s="113"/>
    </row>
    <row r="28" spans="1:15" ht="12.75">
      <c r="A28" s="105">
        <v>16</v>
      </c>
      <c r="B28" s="190" t="s">
        <v>240</v>
      </c>
      <c r="C28" s="107" t="s">
        <v>73</v>
      </c>
      <c r="D28" s="108">
        <v>1</v>
      </c>
      <c r="E28" s="109"/>
      <c r="F28" s="110"/>
      <c r="G28" s="100"/>
      <c r="H28" s="100"/>
      <c r="I28" s="100"/>
      <c r="J28" s="111"/>
      <c r="K28" s="112"/>
      <c r="L28" s="100"/>
      <c r="M28" s="100"/>
      <c r="N28" s="100"/>
      <c r="O28" s="113"/>
    </row>
    <row r="29" spans="1:15" ht="12.75">
      <c r="A29" s="105">
        <v>17</v>
      </c>
      <c r="B29" s="106" t="s">
        <v>241</v>
      </c>
      <c r="C29" s="107" t="s">
        <v>242</v>
      </c>
      <c r="D29" s="108">
        <v>186</v>
      </c>
      <c r="E29" s="109"/>
      <c r="F29" s="110"/>
      <c r="G29" s="100"/>
      <c r="H29" s="221"/>
      <c r="I29" s="100"/>
      <c r="J29" s="111"/>
      <c r="K29" s="112"/>
      <c r="L29" s="100"/>
      <c r="M29" s="100"/>
      <c r="N29" s="100"/>
      <c r="O29" s="113"/>
    </row>
    <row r="30" spans="1:15" ht="12.75">
      <c r="A30" s="105"/>
      <c r="B30" s="205" t="s">
        <v>243</v>
      </c>
      <c r="C30" s="107"/>
      <c r="D30"/>
      <c r="E30" s="109"/>
      <c r="F30" s="110"/>
      <c r="G30" s="100"/>
      <c r="H30" s="100"/>
      <c r="I30" s="100"/>
      <c r="J30" s="111"/>
      <c r="K30" s="112"/>
      <c r="L30" s="100"/>
      <c r="M30" s="100"/>
      <c r="N30" s="100"/>
      <c r="O30" s="113"/>
    </row>
    <row r="31" spans="1:15" ht="12.75">
      <c r="A31" s="105">
        <v>18</v>
      </c>
      <c r="B31" s="222" t="s">
        <v>244</v>
      </c>
      <c r="C31" s="107" t="s">
        <v>73</v>
      </c>
      <c r="D31" s="108">
        <v>2</v>
      </c>
      <c r="E31" s="109"/>
      <c r="F31" s="110"/>
      <c r="G31" s="100"/>
      <c r="H31" s="100"/>
      <c r="I31" s="100"/>
      <c r="J31" s="111"/>
      <c r="K31" s="112"/>
      <c r="L31" s="100"/>
      <c r="M31" s="100"/>
      <c r="N31" s="100"/>
      <c r="O31" s="113"/>
    </row>
    <row r="32" spans="1:15" ht="12.75">
      <c r="A32" s="105">
        <v>19</v>
      </c>
      <c r="B32" s="222" t="s">
        <v>245</v>
      </c>
      <c r="C32" s="107" t="s">
        <v>73</v>
      </c>
      <c r="D32" s="108">
        <v>2</v>
      </c>
      <c r="E32" s="109"/>
      <c r="F32" s="110"/>
      <c r="G32" s="100"/>
      <c r="H32" s="100"/>
      <c r="I32" s="100"/>
      <c r="J32" s="111"/>
      <c r="K32" s="112"/>
      <c r="L32" s="100"/>
      <c r="M32" s="100"/>
      <c r="N32" s="100"/>
      <c r="O32" s="113"/>
    </row>
    <row r="33" spans="1:15" ht="12.75">
      <c r="A33" s="105">
        <v>20</v>
      </c>
      <c r="B33" s="222" t="s">
        <v>246</v>
      </c>
      <c r="C33" s="107" t="s">
        <v>73</v>
      </c>
      <c r="D33" s="108">
        <v>1</v>
      </c>
      <c r="E33" s="109"/>
      <c r="F33" s="110"/>
      <c r="G33" s="100"/>
      <c r="H33" s="100"/>
      <c r="I33" s="100"/>
      <c r="J33" s="111"/>
      <c r="K33" s="112"/>
      <c r="L33" s="100"/>
      <c r="M33" s="100"/>
      <c r="N33" s="100"/>
      <c r="O33" s="113"/>
    </row>
    <row r="34" spans="1:15" ht="12.75">
      <c r="A34" s="105">
        <v>21</v>
      </c>
      <c r="B34" s="222" t="s">
        <v>247</v>
      </c>
      <c r="C34" s="107" t="s">
        <v>73</v>
      </c>
      <c r="D34" s="108">
        <v>1</v>
      </c>
      <c r="E34" s="109"/>
      <c r="F34" s="110"/>
      <c r="G34" s="100"/>
      <c r="H34" s="100"/>
      <c r="I34" s="100"/>
      <c r="J34" s="111"/>
      <c r="K34" s="112"/>
      <c r="L34" s="100"/>
      <c r="M34" s="100"/>
      <c r="N34" s="100"/>
      <c r="O34" s="113"/>
    </row>
    <row r="35" spans="1:15" ht="12.75">
      <c r="A35" s="105">
        <v>22</v>
      </c>
      <c r="B35" s="222" t="s">
        <v>248</v>
      </c>
      <c r="C35" s="107" t="s">
        <v>73</v>
      </c>
      <c r="D35" s="108">
        <v>1</v>
      </c>
      <c r="E35" s="109"/>
      <c r="F35" s="110"/>
      <c r="G35" s="100"/>
      <c r="H35" s="100"/>
      <c r="I35" s="100"/>
      <c r="J35" s="111"/>
      <c r="K35" s="112"/>
      <c r="L35" s="100"/>
      <c r="M35" s="100"/>
      <c r="N35" s="100"/>
      <c r="O35" s="113"/>
    </row>
    <row r="36" spans="1:15" ht="12.75">
      <c r="A36" s="105">
        <v>23</v>
      </c>
      <c r="B36" s="222" t="s">
        <v>249</v>
      </c>
      <c r="C36" s="107" t="s">
        <v>73</v>
      </c>
      <c r="D36" s="108">
        <v>4</v>
      </c>
      <c r="E36" s="109"/>
      <c r="F36" s="110"/>
      <c r="G36" s="100"/>
      <c r="H36" s="100"/>
      <c r="I36" s="100"/>
      <c r="J36" s="111"/>
      <c r="K36" s="112"/>
      <c r="L36" s="100"/>
      <c r="M36" s="100"/>
      <c r="N36" s="100"/>
      <c r="O36" s="113"/>
    </row>
    <row r="37" spans="1:15" ht="12.75">
      <c r="A37" s="105">
        <v>24</v>
      </c>
      <c r="B37" s="222" t="s">
        <v>250</v>
      </c>
      <c r="C37" s="107" t="s">
        <v>73</v>
      </c>
      <c r="D37" s="108">
        <v>3</v>
      </c>
      <c r="E37" s="109"/>
      <c r="F37" s="110"/>
      <c r="G37" s="100"/>
      <c r="H37" s="100"/>
      <c r="I37" s="100"/>
      <c r="J37" s="111"/>
      <c r="K37" s="112"/>
      <c r="L37" s="100"/>
      <c r="M37" s="100"/>
      <c r="N37" s="100"/>
      <c r="O37" s="113"/>
    </row>
    <row r="38" spans="1:15" ht="12.75">
      <c r="A38" s="105">
        <v>25</v>
      </c>
      <c r="B38" s="222" t="s">
        <v>251</v>
      </c>
      <c r="C38" s="107" t="s">
        <v>73</v>
      </c>
      <c r="D38" s="108">
        <v>1</v>
      </c>
      <c r="E38" s="109"/>
      <c r="F38" s="110"/>
      <c r="G38" s="100"/>
      <c r="H38" s="100"/>
      <c r="I38" s="100"/>
      <c r="J38" s="111"/>
      <c r="K38" s="112"/>
      <c r="L38" s="100"/>
      <c r="M38" s="100"/>
      <c r="N38" s="100"/>
      <c r="O38" s="113"/>
    </row>
    <row r="39" spans="1:15" ht="12.75">
      <c r="A39" s="105">
        <v>26</v>
      </c>
      <c r="B39" s="106" t="s">
        <v>252</v>
      </c>
      <c r="C39" s="107" t="s">
        <v>242</v>
      </c>
      <c r="D39" s="108">
        <v>24</v>
      </c>
      <c r="E39" s="120"/>
      <c r="F39" s="110"/>
      <c r="G39" s="100"/>
      <c r="H39" s="100"/>
      <c r="I39" s="100"/>
      <c r="J39" s="111"/>
      <c r="K39" s="112"/>
      <c r="L39" s="100"/>
      <c r="M39" s="100"/>
      <c r="N39" s="100"/>
      <c r="O39" s="113"/>
    </row>
    <row r="40" spans="1:15" ht="12.75">
      <c r="A40" s="105">
        <v>27</v>
      </c>
      <c r="B40" s="106" t="s">
        <v>253</v>
      </c>
      <c r="C40" s="107" t="s">
        <v>242</v>
      </c>
      <c r="D40" s="108">
        <v>85</v>
      </c>
      <c r="E40" s="120"/>
      <c r="F40" s="110"/>
      <c r="G40" s="100"/>
      <c r="H40" s="100"/>
      <c r="I40" s="100"/>
      <c r="J40" s="111"/>
      <c r="K40" s="112"/>
      <c r="L40" s="100"/>
      <c r="M40" s="100"/>
      <c r="N40" s="100"/>
      <c r="O40" s="113"/>
    </row>
    <row r="41" spans="1:15" ht="12.75">
      <c r="A41" s="105"/>
      <c r="B41" s="223" t="s">
        <v>254</v>
      </c>
      <c r="C41" s="107"/>
      <c r="D41" s="108"/>
      <c r="E41" s="109"/>
      <c r="F41" s="110"/>
      <c r="G41" s="100"/>
      <c r="H41" s="100"/>
      <c r="I41" s="100"/>
      <c r="J41" s="111"/>
      <c r="K41" s="112"/>
      <c r="L41" s="100"/>
      <c r="M41" s="100"/>
      <c r="N41" s="100"/>
      <c r="O41" s="113"/>
    </row>
    <row r="42" spans="1:15" ht="12.75">
      <c r="A42" s="105">
        <v>28</v>
      </c>
      <c r="B42" s="222" t="s">
        <v>255</v>
      </c>
      <c r="C42" s="107" t="s">
        <v>73</v>
      </c>
      <c r="D42" s="108">
        <v>1</v>
      </c>
      <c r="E42" s="109"/>
      <c r="F42" s="110"/>
      <c r="G42" s="100"/>
      <c r="H42" s="100"/>
      <c r="I42" s="100"/>
      <c r="J42" s="111"/>
      <c r="K42" s="112"/>
      <c r="L42" s="100"/>
      <c r="M42" s="100"/>
      <c r="N42" s="100"/>
      <c r="O42" s="113"/>
    </row>
    <row r="43" spans="1:15" ht="12.75">
      <c r="A43" s="105">
        <v>29</v>
      </c>
      <c r="B43" s="222" t="s">
        <v>256</v>
      </c>
      <c r="C43" s="107" t="s">
        <v>73</v>
      </c>
      <c r="D43" s="108">
        <v>1</v>
      </c>
      <c r="E43" s="109"/>
      <c r="F43" s="110"/>
      <c r="G43" s="100"/>
      <c r="H43" s="100"/>
      <c r="I43" s="100"/>
      <c r="J43" s="111"/>
      <c r="K43" s="112"/>
      <c r="L43" s="100"/>
      <c r="M43" s="100"/>
      <c r="N43" s="100"/>
      <c r="O43" s="113"/>
    </row>
    <row r="44" spans="1:15" ht="12.75">
      <c r="A44" s="105">
        <v>30</v>
      </c>
      <c r="B44" s="222" t="s">
        <v>257</v>
      </c>
      <c r="C44" s="107" t="s">
        <v>73</v>
      </c>
      <c r="D44" s="108">
        <v>2</v>
      </c>
      <c r="E44" s="109"/>
      <c r="F44" s="110"/>
      <c r="G44" s="100"/>
      <c r="H44" s="100"/>
      <c r="I44" s="100"/>
      <c r="J44" s="111"/>
      <c r="K44" s="112"/>
      <c r="L44" s="100"/>
      <c r="M44" s="100"/>
      <c r="N44" s="100"/>
      <c r="O44" s="113"/>
    </row>
    <row r="45" spans="1:15" ht="12.75">
      <c r="A45" s="105"/>
      <c r="B45" s="223" t="s">
        <v>258</v>
      </c>
      <c r="C45" s="107"/>
      <c r="D45" s="108"/>
      <c r="E45" s="109"/>
      <c r="F45" s="110"/>
      <c r="G45" s="100"/>
      <c r="H45" s="100"/>
      <c r="I45" s="100"/>
      <c r="J45" s="111"/>
      <c r="K45" s="112"/>
      <c r="L45" s="100"/>
      <c r="M45" s="100"/>
      <c r="N45" s="100"/>
      <c r="O45" s="113"/>
    </row>
    <row r="46" spans="1:15" ht="12.75">
      <c r="A46" s="105">
        <v>31</v>
      </c>
      <c r="B46" s="222" t="s">
        <v>259</v>
      </c>
      <c r="C46" s="107" t="s">
        <v>101</v>
      </c>
      <c r="D46" s="108">
        <v>120</v>
      </c>
      <c r="E46" s="109"/>
      <c r="F46" s="110"/>
      <c r="G46" s="100"/>
      <c r="H46" s="100"/>
      <c r="I46" s="100"/>
      <c r="J46" s="111"/>
      <c r="K46" s="112"/>
      <c r="L46" s="100"/>
      <c r="M46" s="100"/>
      <c r="N46" s="100"/>
      <c r="O46" s="113"/>
    </row>
    <row r="47" spans="1:15" ht="12.75">
      <c r="A47" s="105">
        <v>32</v>
      </c>
      <c r="B47" s="222" t="s">
        <v>260</v>
      </c>
      <c r="C47" s="107" t="s">
        <v>101</v>
      </c>
      <c r="D47" s="108">
        <v>68</v>
      </c>
      <c r="E47" s="109"/>
      <c r="F47" s="110"/>
      <c r="G47" s="100"/>
      <c r="H47" s="100"/>
      <c r="I47" s="100"/>
      <c r="J47" s="111"/>
      <c r="K47" s="112"/>
      <c r="L47" s="100"/>
      <c r="M47" s="100"/>
      <c r="N47" s="100"/>
      <c r="O47" s="113"/>
    </row>
    <row r="48" spans="1:15" ht="12.75">
      <c r="A48" s="122"/>
      <c r="B48" s="427" t="s">
        <v>1452</v>
      </c>
      <c r="C48" s="124"/>
      <c r="D48" s="212"/>
      <c r="E48" s="426"/>
      <c r="F48" s="417"/>
      <c r="G48" s="127"/>
      <c r="H48" s="127"/>
      <c r="I48" s="127"/>
      <c r="J48" s="111"/>
      <c r="K48" s="112"/>
      <c r="L48" s="100"/>
      <c r="M48" s="100"/>
      <c r="N48" s="100"/>
      <c r="O48" s="113"/>
    </row>
    <row r="49" spans="1:15" ht="12.75">
      <c r="A49" s="122">
        <v>33.34</v>
      </c>
      <c r="B49" s="459" t="s">
        <v>1454</v>
      </c>
      <c r="C49" s="124" t="s">
        <v>78</v>
      </c>
      <c r="D49" s="212">
        <v>1</v>
      </c>
      <c r="E49" s="426"/>
      <c r="F49" s="417"/>
      <c r="G49" s="127"/>
      <c r="H49" s="127"/>
      <c r="I49" s="127"/>
      <c r="J49" s="111"/>
      <c r="K49" s="112"/>
      <c r="L49" s="100"/>
      <c r="M49" s="100"/>
      <c r="N49" s="100"/>
      <c r="O49" s="113"/>
    </row>
    <row r="50" spans="1:15" ht="12.75">
      <c r="A50" s="122">
        <v>34</v>
      </c>
      <c r="B50" s="459" t="s">
        <v>1453</v>
      </c>
      <c r="C50" s="124" t="s">
        <v>78</v>
      </c>
      <c r="D50" s="212">
        <v>1</v>
      </c>
      <c r="E50" s="426"/>
      <c r="F50" s="417"/>
      <c r="G50" s="127"/>
      <c r="H50" s="127"/>
      <c r="I50" s="127"/>
      <c r="J50" s="111"/>
      <c r="K50" s="112"/>
      <c r="L50" s="100"/>
      <c r="M50" s="100"/>
      <c r="N50" s="100"/>
      <c r="O50" s="113"/>
    </row>
    <row r="51" spans="1:15" ht="25.5">
      <c r="A51" s="122">
        <v>35</v>
      </c>
      <c r="B51" s="447" t="s">
        <v>1455</v>
      </c>
      <c r="C51" s="124" t="s">
        <v>78</v>
      </c>
      <c r="D51" s="197">
        <v>1</v>
      </c>
      <c r="E51" s="126"/>
      <c r="F51" s="127"/>
      <c r="G51" s="127"/>
      <c r="H51" s="216"/>
      <c r="I51" s="127"/>
      <c r="J51" s="111"/>
      <c r="K51" s="112"/>
      <c r="L51" s="100"/>
      <c r="M51" s="100"/>
      <c r="N51" s="100"/>
      <c r="O51" s="113"/>
    </row>
    <row r="52" spans="1:15" ht="38.25">
      <c r="A52" s="446">
        <v>35.7733333333333</v>
      </c>
      <c r="B52" s="447" t="s">
        <v>1514</v>
      </c>
      <c r="C52" s="456" t="s">
        <v>1332</v>
      </c>
      <c r="D52" s="449">
        <v>16</v>
      </c>
      <c r="E52" s="126"/>
      <c r="F52" s="127"/>
      <c r="G52" s="127"/>
      <c r="H52" s="216"/>
      <c r="I52" s="127"/>
      <c r="J52" s="111"/>
      <c r="K52" s="112"/>
      <c r="L52" s="100"/>
      <c r="M52" s="100"/>
      <c r="N52" s="100"/>
      <c r="O52" s="113"/>
    </row>
    <row r="53" spans="1:15" ht="38.25">
      <c r="A53" s="446">
        <v>36.6033333333333</v>
      </c>
      <c r="B53" s="447" t="s">
        <v>1515</v>
      </c>
      <c r="C53" s="456" t="s">
        <v>1332</v>
      </c>
      <c r="D53" s="449">
        <v>12</v>
      </c>
      <c r="E53" s="126"/>
      <c r="F53" s="127"/>
      <c r="G53" s="127"/>
      <c r="H53" s="216"/>
      <c r="I53" s="127"/>
      <c r="J53" s="111"/>
      <c r="K53" s="112"/>
      <c r="L53" s="100"/>
      <c r="M53" s="100"/>
      <c r="N53" s="100"/>
      <c r="O53" s="113"/>
    </row>
    <row r="54" spans="1:15" ht="12.75">
      <c r="A54" s="122"/>
      <c r="B54" s="447"/>
      <c r="C54" s="124"/>
      <c r="D54" s="197"/>
      <c r="E54" s="126"/>
      <c r="F54" s="127"/>
      <c r="G54" s="127"/>
      <c r="H54" s="216"/>
      <c r="I54" s="127"/>
      <c r="J54" s="111"/>
      <c r="K54" s="112"/>
      <c r="L54" s="100"/>
      <c r="M54" s="100"/>
      <c r="N54" s="100"/>
      <c r="O54" s="113"/>
    </row>
    <row r="55" spans="1:16" ht="12.75">
      <c r="A55" s="554" t="s">
        <v>91</v>
      </c>
      <c r="B55" s="554"/>
      <c r="C55" s="554"/>
      <c r="D55" s="554"/>
      <c r="E55" s="554"/>
      <c r="F55" s="554"/>
      <c r="G55" s="554"/>
      <c r="H55" s="554"/>
      <c r="I55" s="554"/>
      <c r="J55" s="554"/>
      <c r="K55" s="132">
        <f>SUM(K13:K54)</f>
        <v>0</v>
      </c>
      <c r="L55" s="132">
        <f>SUM(L13:L54)</f>
        <v>0</v>
      </c>
      <c r="M55" s="132">
        <f>SUM(M13:M54)</f>
        <v>0</v>
      </c>
      <c r="N55" s="132">
        <f>SUM(N13:N54)</f>
        <v>0</v>
      </c>
      <c r="O55" s="133">
        <f>SUM(O13:O54)</f>
        <v>0</v>
      </c>
      <c r="P55" s="134"/>
    </row>
    <row r="56" spans="1:15" ht="12.75">
      <c r="A56" s="555" t="s">
        <v>92</v>
      </c>
      <c r="B56" s="555"/>
      <c r="C56" s="555"/>
      <c r="D56" s="555"/>
      <c r="E56" s="555"/>
      <c r="F56" s="555"/>
      <c r="G56" s="555"/>
      <c r="H56" s="555"/>
      <c r="I56" s="555"/>
      <c r="J56" s="135">
        <v>0.05</v>
      </c>
      <c r="K56" s="136"/>
      <c r="L56" s="136"/>
      <c r="M56"/>
      <c r="N56" s="137">
        <f>ROUND(M55*J56,2)</f>
        <v>0</v>
      </c>
      <c r="O56" s="138">
        <f>SUM(M56:N56)</f>
        <v>0</v>
      </c>
    </row>
    <row r="57" spans="1:17" ht="12.75">
      <c r="A57" s="556" t="s">
        <v>93</v>
      </c>
      <c r="B57" s="556"/>
      <c r="C57" s="556"/>
      <c r="D57" s="556"/>
      <c r="E57" s="556"/>
      <c r="F57" s="556"/>
      <c r="G57" s="556"/>
      <c r="H57" s="556"/>
      <c r="I57" s="556"/>
      <c r="J57" s="556"/>
      <c r="K57" s="139">
        <f>SUM(K55:K56)</f>
        <v>0</v>
      </c>
      <c r="L57" s="139">
        <f>SUM(L55:L56)</f>
        <v>0</v>
      </c>
      <c r="M57" s="139">
        <f>SUM(M55:M56)</f>
        <v>0</v>
      </c>
      <c r="N57" s="139">
        <f>SUM(N55:N56)</f>
        <v>0</v>
      </c>
      <c r="O57" s="140">
        <f>SUM(O55:O56)</f>
        <v>0</v>
      </c>
      <c r="Q57" s="134"/>
    </row>
    <row r="59" spans="1:15" ht="12.75">
      <c r="A59" s="141"/>
      <c r="B59" s="142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3" t="s">
        <v>94</v>
      </c>
      <c r="N59" s="557">
        <f>O57</f>
        <v>0</v>
      </c>
      <c r="O59" s="557"/>
    </row>
    <row r="60" spans="1:15" ht="15">
      <c r="A60" s="1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1"/>
      <c r="N60" s="141"/>
      <c r="O60" s="141"/>
    </row>
    <row r="61" spans="1:15" ht="15">
      <c r="A61" s="145" t="s">
        <v>95</v>
      </c>
      <c r="B61" s="146"/>
      <c r="C61" s="147"/>
      <c r="D61" s="147"/>
      <c r="E61" s="148"/>
      <c r="F61" s="148"/>
      <c r="G61" s="148"/>
      <c r="H61" s="149"/>
      <c r="I61" s="150"/>
      <c r="J61" s="558"/>
      <c r="K61" s="558"/>
      <c r="L61" s="558"/>
      <c r="M61" s="558"/>
      <c r="N61" s="558"/>
      <c r="O61" s="558"/>
    </row>
    <row r="62" spans="1:15" ht="12.75">
      <c r="A62" s="141"/>
      <c r="C62" s="151" t="s">
        <v>10</v>
      </c>
      <c r="D62" s="151"/>
      <c r="E62" s="3"/>
      <c r="F62" s="3"/>
      <c r="G62" s="3"/>
      <c r="H62" s="152"/>
      <c r="I62" s="152"/>
      <c r="J62" s="559"/>
      <c r="K62" s="559"/>
      <c r="L62" s="559"/>
      <c r="M62" s="559"/>
      <c r="N62" s="559"/>
      <c r="O62" s="559"/>
    </row>
    <row r="63" spans="1:15" ht="15">
      <c r="A63" s="153"/>
      <c r="B63" s="154"/>
      <c r="C63" s="63"/>
      <c r="D63" s="63"/>
      <c r="E63" s="63"/>
      <c r="F63" s="63"/>
      <c r="G63" s="63"/>
      <c r="H63" s="155"/>
      <c r="I63" s="155"/>
      <c r="J63" s="155"/>
      <c r="K63" s="155"/>
      <c r="L63" s="155"/>
      <c r="M63" s="155"/>
      <c r="N63" s="155"/>
      <c r="O63" s="155"/>
    </row>
    <row r="82" ht="12.75">
      <c r="O82" s="74"/>
    </row>
  </sheetData>
  <sheetProtection selectLockedCells="1" selectUnlockedCells="1"/>
  <mergeCells count="20">
    <mergeCell ref="A55:J55"/>
    <mergeCell ref="A56:I56"/>
    <mergeCell ref="A57:J57"/>
    <mergeCell ref="N59:O59"/>
    <mergeCell ref="J61:O61"/>
    <mergeCell ref="J62:O6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125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261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262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O100</f>
        <v>0</v>
      </c>
      <c r="O6" s="549"/>
    </row>
    <row r="7" spans="1:15" ht="15">
      <c r="A7" s="550" t="s">
        <v>190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05"/>
      <c r="B12" s="306" t="s">
        <v>263</v>
      </c>
      <c r="C12" s="311"/>
      <c r="D12" s="318"/>
      <c r="E12" s="305"/>
      <c r="F12" s="311"/>
      <c r="G12" s="311"/>
      <c r="H12" s="311"/>
      <c r="I12" s="311"/>
      <c r="J12" s="319"/>
      <c r="K12" s="320"/>
      <c r="L12" s="311"/>
      <c r="M12" s="311"/>
      <c r="N12" s="311"/>
      <c r="O12" s="319"/>
    </row>
    <row r="13" spans="1:15" ht="25.5">
      <c r="A13" s="105"/>
      <c r="B13" s="190" t="s">
        <v>264</v>
      </c>
      <c r="C13" s="107" t="s">
        <v>101</v>
      </c>
      <c r="D13" s="108">
        <v>233.29999999999995</v>
      </c>
      <c r="E13" s="109"/>
      <c r="F13" s="110"/>
      <c r="G13" s="100"/>
      <c r="H13" s="100"/>
      <c r="I13" s="100"/>
      <c r="J13" s="111"/>
      <c r="K13" s="112"/>
      <c r="L13" s="100"/>
      <c r="M13" s="100"/>
      <c r="N13" s="100"/>
      <c r="O13" s="113"/>
    </row>
    <row r="14" spans="1:15" ht="25.5">
      <c r="A14" s="105"/>
      <c r="B14" s="190" t="s">
        <v>265</v>
      </c>
      <c r="C14" s="107" t="s">
        <v>101</v>
      </c>
      <c r="D14" s="108">
        <v>164.3</v>
      </c>
      <c r="E14" s="109"/>
      <c r="F14" s="110"/>
      <c r="G14" s="100"/>
      <c r="H14" s="100"/>
      <c r="I14" s="100"/>
      <c r="J14" s="111"/>
      <c r="K14" s="112"/>
      <c r="L14" s="100"/>
      <c r="M14" s="100"/>
      <c r="N14" s="100"/>
      <c r="O14" s="113"/>
    </row>
    <row r="15" spans="1:15" ht="38.25">
      <c r="A15" s="105"/>
      <c r="B15" s="190" t="s">
        <v>266</v>
      </c>
      <c r="C15" s="107" t="s">
        <v>101</v>
      </c>
      <c r="D15" s="108">
        <v>8.2</v>
      </c>
      <c r="E15" s="109"/>
      <c r="F15" s="110"/>
      <c r="G15" s="100"/>
      <c r="H15" s="100"/>
      <c r="I15" s="100"/>
      <c r="J15" s="111"/>
      <c r="K15" s="112"/>
      <c r="L15" s="100"/>
      <c r="M15" s="100"/>
      <c r="N15" s="100"/>
      <c r="O15" s="113"/>
    </row>
    <row r="16" spans="1:15" ht="38.25">
      <c r="A16" s="105"/>
      <c r="B16" s="190" t="s">
        <v>267</v>
      </c>
      <c r="C16" s="107" t="s">
        <v>101</v>
      </c>
      <c r="D16" s="108">
        <v>40.800000000000004</v>
      </c>
      <c r="E16" s="109"/>
      <c r="F16" s="110"/>
      <c r="G16" s="100"/>
      <c r="H16" s="100"/>
      <c r="I16" s="100"/>
      <c r="J16" s="111"/>
      <c r="K16" s="112"/>
      <c r="L16" s="100"/>
      <c r="M16" s="100"/>
      <c r="N16" s="100"/>
      <c r="O16" s="113"/>
    </row>
    <row r="17" spans="1:15" ht="25.5">
      <c r="A17" s="105"/>
      <c r="B17" s="106" t="s">
        <v>268</v>
      </c>
      <c r="C17" s="107" t="s">
        <v>101</v>
      </c>
      <c r="D17" s="108">
        <v>10</v>
      </c>
      <c r="E17" s="109"/>
      <c r="F17" s="110"/>
      <c r="G17" s="100"/>
      <c r="H17" s="100"/>
      <c r="I17" s="100"/>
      <c r="J17" s="111"/>
      <c r="K17" s="112"/>
      <c r="L17" s="100"/>
      <c r="M17" s="100"/>
      <c r="N17" s="100"/>
      <c r="O17" s="113"/>
    </row>
    <row r="18" spans="1:21" ht="12.75">
      <c r="A18" s="105"/>
      <c r="B18" s="205" t="s">
        <v>269</v>
      </c>
      <c r="C18" s="107"/>
      <c r="D18" s="108"/>
      <c r="E18" s="105"/>
      <c r="F18" s="110"/>
      <c r="G18" s="100"/>
      <c r="H18" s="107"/>
      <c r="I18" s="107"/>
      <c r="J18" s="111"/>
      <c r="K18" s="112"/>
      <c r="L18" s="100"/>
      <c r="M18" s="100"/>
      <c r="N18" s="100"/>
      <c r="O18" s="113"/>
      <c r="R18"/>
      <c r="S18"/>
      <c r="T18"/>
      <c r="U18"/>
    </row>
    <row r="19" spans="1:15" ht="25.5">
      <c r="A19" s="105"/>
      <c r="B19" s="190" t="s">
        <v>265</v>
      </c>
      <c r="C19" s="107" t="s">
        <v>101</v>
      </c>
      <c r="D19" s="108">
        <v>243.89999999999998</v>
      </c>
      <c r="E19" s="109"/>
      <c r="F19" s="110"/>
      <c r="G19" s="100"/>
      <c r="H19" s="100"/>
      <c r="I19" s="100"/>
      <c r="J19" s="111"/>
      <c r="K19" s="112"/>
      <c r="L19" s="100"/>
      <c r="M19" s="100"/>
      <c r="N19" s="100"/>
      <c r="O19" s="113"/>
    </row>
    <row r="20" spans="1:15" ht="38.25">
      <c r="A20" s="105"/>
      <c r="B20" s="190" t="s">
        <v>267</v>
      </c>
      <c r="C20" s="107" t="s">
        <v>101</v>
      </c>
      <c r="D20" s="108">
        <v>32.6</v>
      </c>
      <c r="E20" s="109"/>
      <c r="F20" s="110"/>
      <c r="G20" s="100"/>
      <c r="H20" s="100"/>
      <c r="I20" s="100"/>
      <c r="J20" s="111"/>
      <c r="K20" s="112"/>
      <c r="L20" s="100"/>
      <c r="M20" s="100"/>
      <c r="N20" s="100"/>
      <c r="O20" s="113"/>
    </row>
    <row r="21" spans="1:15" ht="12.75">
      <c r="A21" s="105"/>
      <c r="B21" s="205" t="s">
        <v>270</v>
      </c>
      <c r="C21" s="107"/>
      <c r="D21" s="108"/>
      <c r="E21" s="105"/>
      <c r="F21" s="110"/>
      <c r="G21" s="100"/>
      <c r="H21" s="107"/>
      <c r="I21" s="107"/>
      <c r="J21" s="111"/>
      <c r="K21" s="112"/>
      <c r="L21" s="100"/>
      <c r="M21" s="100"/>
      <c r="N21" s="100"/>
      <c r="O21" s="113"/>
    </row>
    <row r="22" spans="1:15" ht="25.5">
      <c r="A22" s="105"/>
      <c r="B22" s="106" t="s">
        <v>271</v>
      </c>
      <c r="C22" s="107" t="s">
        <v>73</v>
      </c>
      <c r="D22" s="108">
        <v>52</v>
      </c>
      <c r="E22" s="109"/>
      <c r="F22" s="110"/>
      <c r="G22" s="100"/>
      <c r="H22" s="110"/>
      <c r="I22" s="110"/>
      <c r="J22" s="111"/>
      <c r="K22" s="112"/>
      <c r="L22" s="100"/>
      <c r="M22" s="100"/>
      <c r="N22" s="100"/>
      <c r="O22" s="113"/>
    </row>
    <row r="23" spans="1:15" ht="38.25">
      <c r="A23" s="105"/>
      <c r="B23" s="106" t="s">
        <v>272</v>
      </c>
      <c r="C23" s="107" t="s">
        <v>73</v>
      </c>
      <c r="D23" s="108">
        <v>76</v>
      </c>
      <c r="E23" s="109"/>
      <c r="F23" s="110"/>
      <c r="G23" s="100"/>
      <c r="H23" s="110"/>
      <c r="I23" s="110"/>
      <c r="J23" s="111"/>
      <c r="K23" s="112"/>
      <c r="L23" s="100"/>
      <c r="M23" s="100"/>
      <c r="N23" s="100"/>
      <c r="O23" s="113"/>
    </row>
    <row r="24" spans="1:15" ht="38.25">
      <c r="A24" s="105"/>
      <c r="B24" s="106" t="s">
        <v>273</v>
      </c>
      <c r="C24" s="107" t="s">
        <v>73</v>
      </c>
      <c r="D24" s="108">
        <v>14</v>
      </c>
      <c r="E24" s="109"/>
      <c r="F24" s="110"/>
      <c r="G24" s="100"/>
      <c r="H24" s="110"/>
      <c r="I24" s="110"/>
      <c r="J24" s="111"/>
      <c r="K24" s="112"/>
      <c r="L24" s="100"/>
      <c r="M24" s="100"/>
      <c r="N24" s="100"/>
      <c r="O24" s="113"/>
    </row>
    <row r="25" spans="1:15" ht="38.25">
      <c r="A25" s="105"/>
      <c r="B25" s="106" t="s">
        <v>274</v>
      </c>
      <c r="C25" s="107" t="s">
        <v>73</v>
      </c>
      <c r="D25" s="108">
        <v>6</v>
      </c>
      <c r="E25" s="109"/>
      <c r="F25" s="110"/>
      <c r="G25" s="100"/>
      <c r="H25" s="110"/>
      <c r="I25" s="110"/>
      <c r="J25" s="111"/>
      <c r="K25" s="112"/>
      <c r="L25" s="100"/>
      <c r="M25" s="100"/>
      <c r="N25" s="100"/>
      <c r="O25" s="113"/>
    </row>
    <row r="26" spans="1:15" ht="38.25">
      <c r="A26" s="105"/>
      <c r="B26" s="106" t="s">
        <v>275</v>
      </c>
      <c r="C26" s="107" t="s">
        <v>73</v>
      </c>
      <c r="D26" s="108">
        <v>12</v>
      </c>
      <c r="E26" s="109"/>
      <c r="F26" s="110"/>
      <c r="G26" s="100"/>
      <c r="H26" s="110"/>
      <c r="I26" s="110"/>
      <c r="J26" s="111"/>
      <c r="K26" s="112"/>
      <c r="L26" s="100"/>
      <c r="M26" s="100"/>
      <c r="N26" s="100"/>
      <c r="O26" s="113"/>
    </row>
    <row r="27" spans="1:15" ht="38.25">
      <c r="A27" s="105"/>
      <c r="B27" s="106" t="s">
        <v>276</v>
      </c>
      <c r="C27" s="107" t="s">
        <v>73</v>
      </c>
      <c r="D27" s="108">
        <v>1</v>
      </c>
      <c r="E27" s="109"/>
      <c r="F27" s="110"/>
      <c r="G27" s="100"/>
      <c r="H27" s="110"/>
      <c r="I27" s="110"/>
      <c r="J27" s="111"/>
      <c r="K27" s="112"/>
      <c r="L27" s="100"/>
      <c r="M27" s="100"/>
      <c r="N27" s="100"/>
      <c r="O27" s="113"/>
    </row>
    <row r="28" spans="1:15" ht="25.5">
      <c r="A28" s="105"/>
      <c r="B28" s="207" t="s">
        <v>277</v>
      </c>
      <c r="C28" s="107" t="s">
        <v>73</v>
      </c>
      <c r="D28" s="108">
        <v>5</v>
      </c>
      <c r="E28" s="109"/>
      <c r="F28" s="110"/>
      <c r="G28" s="100"/>
      <c r="H28" s="110"/>
      <c r="I28" s="110"/>
      <c r="J28" s="111"/>
      <c r="K28" s="112"/>
      <c r="L28" s="100"/>
      <c r="M28" s="100"/>
      <c r="N28" s="100"/>
      <c r="O28" s="113"/>
    </row>
    <row r="29" spans="1:15" ht="25.5">
      <c r="A29" s="105"/>
      <c r="B29" s="207" t="s">
        <v>278</v>
      </c>
      <c r="C29" s="107" t="s">
        <v>73</v>
      </c>
      <c r="D29" s="108">
        <v>4</v>
      </c>
      <c r="E29" s="109"/>
      <c r="F29" s="110"/>
      <c r="G29" s="100"/>
      <c r="H29" s="110"/>
      <c r="I29" s="110"/>
      <c r="J29" s="111"/>
      <c r="K29" s="112"/>
      <c r="L29" s="100"/>
      <c r="M29" s="100"/>
      <c r="N29" s="100"/>
      <c r="O29" s="113"/>
    </row>
    <row r="30" spans="1:15" ht="12.75">
      <c r="A30" s="105"/>
      <c r="B30" s="205" t="s">
        <v>279</v>
      </c>
      <c r="C30" s="107"/>
      <c r="D30" s="108"/>
      <c r="E30" s="105"/>
      <c r="F30" s="110"/>
      <c r="G30" s="100"/>
      <c r="H30" s="107"/>
      <c r="I30" s="107"/>
      <c r="J30" s="111"/>
      <c r="K30" s="112"/>
      <c r="L30" s="100"/>
      <c r="M30" s="100"/>
      <c r="N30" s="100"/>
      <c r="O30" s="113"/>
    </row>
    <row r="31" spans="1:15" ht="38.25">
      <c r="A31" s="105"/>
      <c r="B31" s="106" t="s">
        <v>280</v>
      </c>
      <c r="C31" s="107" t="s">
        <v>101</v>
      </c>
      <c r="D31" s="108">
        <v>44</v>
      </c>
      <c r="E31" s="109"/>
      <c r="F31" s="110"/>
      <c r="G31" s="100"/>
      <c r="H31" s="100"/>
      <c r="I31" s="100"/>
      <c r="J31" s="111"/>
      <c r="K31" s="112"/>
      <c r="L31" s="100"/>
      <c r="M31" s="100"/>
      <c r="N31" s="100"/>
      <c r="O31" s="113"/>
    </row>
    <row r="32" spans="1:15" ht="25.5">
      <c r="A32" s="105"/>
      <c r="B32" s="106" t="s">
        <v>281</v>
      </c>
      <c r="C32" s="107" t="s">
        <v>101</v>
      </c>
      <c r="D32" s="108">
        <v>4.917675</v>
      </c>
      <c r="E32" s="109"/>
      <c r="F32" s="110"/>
      <c r="G32" s="100"/>
      <c r="H32" s="100"/>
      <c r="I32" s="100"/>
      <c r="J32" s="111"/>
      <c r="K32" s="112"/>
      <c r="L32" s="100"/>
      <c r="M32" s="100"/>
      <c r="N32" s="100"/>
      <c r="O32" s="113"/>
    </row>
    <row r="33" spans="1:15" ht="38.25">
      <c r="A33" s="105"/>
      <c r="B33" s="106" t="s">
        <v>282</v>
      </c>
      <c r="C33" s="107" t="s">
        <v>101</v>
      </c>
      <c r="D33" s="108">
        <v>2.68804</v>
      </c>
      <c r="E33" s="109"/>
      <c r="F33" s="110"/>
      <c r="G33" s="100"/>
      <c r="H33" s="100"/>
      <c r="I33" s="100"/>
      <c r="J33" s="111"/>
      <c r="K33" s="112"/>
      <c r="L33" s="100"/>
      <c r="M33" s="100"/>
      <c r="N33" s="100"/>
      <c r="O33" s="113"/>
    </row>
    <row r="34" spans="1:15" ht="38.25">
      <c r="A34" s="105"/>
      <c r="B34" s="106" t="s">
        <v>283</v>
      </c>
      <c r="C34" s="107" t="s">
        <v>101</v>
      </c>
      <c r="D34" s="108">
        <v>25.4</v>
      </c>
      <c r="E34" s="109"/>
      <c r="F34" s="110"/>
      <c r="G34" s="100"/>
      <c r="H34" s="100"/>
      <c r="I34" s="100"/>
      <c r="J34" s="111"/>
      <c r="K34" s="112"/>
      <c r="L34" s="100"/>
      <c r="M34" s="100"/>
      <c r="N34" s="100"/>
      <c r="O34" s="113"/>
    </row>
    <row r="35" spans="1:15" ht="38.25">
      <c r="A35" s="105"/>
      <c r="B35" s="106" t="s">
        <v>284</v>
      </c>
      <c r="C35" s="107" t="s">
        <v>101</v>
      </c>
      <c r="D35" s="108">
        <v>1.32</v>
      </c>
      <c r="E35" s="109"/>
      <c r="F35" s="110"/>
      <c r="G35" s="100"/>
      <c r="H35" s="100"/>
      <c r="I35" s="100"/>
      <c r="J35" s="111"/>
      <c r="K35" s="112"/>
      <c r="L35" s="100"/>
      <c r="M35" s="100"/>
      <c r="N35" s="100"/>
      <c r="O35" s="113"/>
    </row>
    <row r="36" spans="1:15" ht="38.25">
      <c r="A36" s="105"/>
      <c r="B36" s="106" t="s">
        <v>285</v>
      </c>
      <c r="C36" s="107" t="s">
        <v>101</v>
      </c>
      <c r="D36" s="108">
        <v>53.58</v>
      </c>
      <c r="E36" s="109"/>
      <c r="F36" s="110"/>
      <c r="G36" s="100"/>
      <c r="H36" s="100"/>
      <c r="I36" s="100"/>
      <c r="J36" s="111"/>
      <c r="K36" s="112"/>
      <c r="L36" s="100"/>
      <c r="M36" s="100"/>
      <c r="N36" s="100"/>
      <c r="O36" s="113"/>
    </row>
    <row r="37" spans="1:15" ht="38.25">
      <c r="A37" s="105"/>
      <c r="B37" s="106" t="s">
        <v>286</v>
      </c>
      <c r="C37" s="107" t="s">
        <v>101</v>
      </c>
      <c r="D37" s="108">
        <v>71.78</v>
      </c>
      <c r="E37" s="109"/>
      <c r="F37" s="110"/>
      <c r="G37" s="100"/>
      <c r="H37" s="100"/>
      <c r="I37" s="100"/>
      <c r="J37" s="111"/>
      <c r="K37" s="112"/>
      <c r="L37" s="100"/>
      <c r="M37" s="100"/>
      <c r="N37" s="100"/>
      <c r="O37" s="113"/>
    </row>
    <row r="38" spans="1:15" ht="38.25">
      <c r="A38" s="105"/>
      <c r="B38" s="106" t="s">
        <v>287</v>
      </c>
      <c r="C38" s="107" t="s">
        <v>101</v>
      </c>
      <c r="D38" s="108">
        <v>880.128</v>
      </c>
      <c r="E38" s="109"/>
      <c r="F38" s="110"/>
      <c r="G38" s="100"/>
      <c r="H38" s="100"/>
      <c r="I38" s="100"/>
      <c r="J38" s="111"/>
      <c r="K38" s="112"/>
      <c r="L38" s="100"/>
      <c r="M38" s="100"/>
      <c r="N38" s="100"/>
      <c r="O38" s="113"/>
    </row>
    <row r="39" spans="1:15" ht="38.25">
      <c r="A39" s="105"/>
      <c r="B39" s="106" t="s">
        <v>288</v>
      </c>
      <c r="C39" s="107" t="s">
        <v>101</v>
      </c>
      <c r="D39" s="108">
        <v>164.9</v>
      </c>
      <c r="E39" s="109"/>
      <c r="F39" s="110"/>
      <c r="G39" s="100"/>
      <c r="H39" s="100"/>
      <c r="I39" s="100"/>
      <c r="J39" s="111"/>
      <c r="K39" s="112"/>
      <c r="L39" s="100"/>
      <c r="M39" s="100"/>
      <c r="N39" s="100"/>
      <c r="O39" s="113"/>
    </row>
    <row r="40" spans="1:15" ht="12.75">
      <c r="A40" s="105"/>
      <c r="B40" s="106" t="s">
        <v>289</v>
      </c>
      <c r="C40" s="107" t="s">
        <v>73</v>
      </c>
      <c r="D40" s="108">
        <v>1</v>
      </c>
      <c r="E40" s="109"/>
      <c r="F40" s="110"/>
      <c r="G40" s="100"/>
      <c r="H40" s="110"/>
      <c r="I40" s="110"/>
      <c r="J40" s="111"/>
      <c r="K40" s="112"/>
      <c r="L40" s="100"/>
      <c r="M40" s="100"/>
      <c r="N40" s="100"/>
      <c r="O40" s="113"/>
    </row>
    <row r="41" spans="1:15" ht="12.75">
      <c r="A41" s="105"/>
      <c r="B41" s="106" t="s">
        <v>290</v>
      </c>
      <c r="C41" s="107" t="s">
        <v>73</v>
      </c>
      <c r="D41" s="108">
        <v>1</v>
      </c>
      <c r="E41" s="109"/>
      <c r="F41" s="110"/>
      <c r="G41" s="100"/>
      <c r="H41" s="110"/>
      <c r="I41" s="110"/>
      <c r="J41" s="111"/>
      <c r="K41" s="112"/>
      <c r="L41" s="100"/>
      <c r="M41" s="100"/>
      <c r="N41" s="100"/>
      <c r="O41" s="113"/>
    </row>
    <row r="42" spans="1:15" ht="12.75">
      <c r="A42" s="105"/>
      <c r="B42" s="106" t="s">
        <v>291</v>
      </c>
      <c r="C42" s="107" t="s">
        <v>73</v>
      </c>
      <c r="D42" s="108">
        <v>1</v>
      </c>
      <c r="E42" s="109"/>
      <c r="F42" s="110"/>
      <c r="G42" s="100"/>
      <c r="H42" s="110"/>
      <c r="I42" s="110"/>
      <c r="J42" s="111"/>
      <c r="K42" s="112"/>
      <c r="L42" s="100"/>
      <c r="M42" s="100"/>
      <c r="N42" s="100"/>
      <c r="O42" s="113"/>
    </row>
    <row r="43" spans="1:15" ht="12.75">
      <c r="A43" s="105"/>
      <c r="B43" s="106" t="s">
        <v>292</v>
      </c>
      <c r="C43" s="107" t="s">
        <v>73</v>
      </c>
      <c r="D43" s="108">
        <v>1</v>
      </c>
      <c r="E43" s="109"/>
      <c r="F43" s="110"/>
      <c r="G43" s="100"/>
      <c r="H43" s="110"/>
      <c r="I43" s="110"/>
      <c r="J43" s="111"/>
      <c r="K43" s="112"/>
      <c r="L43" s="100"/>
      <c r="M43" s="100"/>
      <c r="N43" s="100"/>
      <c r="O43" s="113"/>
    </row>
    <row r="44" spans="1:15" ht="12.75">
      <c r="A44" s="105"/>
      <c r="B44" s="205" t="s">
        <v>293</v>
      </c>
      <c r="C44" s="107"/>
      <c r="D44" s="108"/>
      <c r="E44" s="109"/>
      <c r="F44" s="110"/>
      <c r="G44" s="100"/>
      <c r="H44" s="110"/>
      <c r="I44" s="110"/>
      <c r="J44" s="111"/>
      <c r="K44" s="112"/>
      <c r="L44" s="100"/>
      <c r="M44" s="100"/>
      <c r="N44" s="100"/>
      <c r="O44" s="113"/>
    </row>
    <row r="45" spans="1:15" ht="25.5">
      <c r="A45" s="105"/>
      <c r="B45" s="106" t="s">
        <v>294</v>
      </c>
      <c r="C45" s="107" t="s">
        <v>101</v>
      </c>
      <c r="D45" s="108">
        <v>48.086625</v>
      </c>
      <c r="E45" s="109"/>
      <c r="F45" s="110"/>
      <c r="G45" s="100"/>
      <c r="H45" s="110"/>
      <c r="I45" s="110"/>
      <c r="J45" s="111"/>
      <c r="K45" s="112"/>
      <c r="L45" s="100"/>
      <c r="M45" s="100"/>
      <c r="N45" s="100"/>
      <c r="O45" s="113"/>
    </row>
    <row r="46" spans="1:15" ht="25.5">
      <c r="A46" s="105"/>
      <c r="B46" s="106" t="s">
        <v>295</v>
      </c>
      <c r="C46" s="107" t="s">
        <v>101</v>
      </c>
      <c r="D46" s="108">
        <v>4.89345</v>
      </c>
      <c r="E46" s="109"/>
      <c r="F46" s="110"/>
      <c r="G46" s="100"/>
      <c r="H46" s="110"/>
      <c r="I46" s="110"/>
      <c r="J46" s="111"/>
      <c r="K46" s="112"/>
      <c r="L46" s="100"/>
      <c r="M46" s="100"/>
      <c r="N46" s="100"/>
      <c r="O46" s="113"/>
    </row>
    <row r="47" spans="1:15" ht="25.5">
      <c r="A47" s="105"/>
      <c r="B47" s="106" t="s">
        <v>296</v>
      </c>
      <c r="C47" s="107" t="s">
        <v>101</v>
      </c>
      <c r="D47" s="108">
        <v>2.7</v>
      </c>
      <c r="E47" s="109"/>
      <c r="F47" s="110"/>
      <c r="G47" s="100"/>
      <c r="H47" s="110"/>
      <c r="I47" s="110"/>
      <c r="J47" s="111"/>
      <c r="K47" s="112"/>
      <c r="L47" s="100"/>
      <c r="M47" s="100"/>
      <c r="N47" s="100"/>
      <c r="O47" s="113"/>
    </row>
    <row r="48" spans="1:15" ht="25.5">
      <c r="A48" s="105"/>
      <c r="B48" s="106" t="s">
        <v>297</v>
      </c>
      <c r="C48" s="107" t="s">
        <v>101</v>
      </c>
      <c r="D48" s="108">
        <v>2.2800000000000002</v>
      </c>
      <c r="E48" s="109"/>
      <c r="F48" s="110"/>
      <c r="G48" s="100"/>
      <c r="H48" s="110"/>
      <c r="I48" s="110"/>
      <c r="J48" s="111"/>
      <c r="K48" s="112"/>
      <c r="L48" s="100"/>
      <c r="M48" s="100"/>
      <c r="N48" s="100"/>
      <c r="O48" s="113"/>
    </row>
    <row r="49" spans="1:15" ht="25.5">
      <c r="A49" s="105"/>
      <c r="B49" s="106" t="s">
        <v>298</v>
      </c>
      <c r="C49" s="107" t="s">
        <v>101</v>
      </c>
      <c r="D49" s="108">
        <v>0.96</v>
      </c>
      <c r="E49" s="109"/>
      <c r="F49" s="110"/>
      <c r="G49" s="100"/>
      <c r="H49" s="110"/>
      <c r="I49" s="110"/>
      <c r="J49" s="111"/>
      <c r="K49" s="112"/>
      <c r="L49" s="100"/>
      <c r="M49" s="100"/>
      <c r="N49" s="100"/>
      <c r="O49" s="113"/>
    </row>
    <row r="50" spans="1:15" ht="38.25">
      <c r="A50" s="105"/>
      <c r="B50" s="106" t="s">
        <v>285</v>
      </c>
      <c r="C50" s="107" t="s">
        <v>101</v>
      </c>
      <c r="D50" s="108">
        <v>25.7</v>
      </c>
      <c r="E50" s="109"/>
      <c r="F50" s="110"/>
      <c r="G50" s="100"/>
      <c r="H50" s="110"/>
      <c r="I50" s="110"/>
      <c r="J50" s="111"/>
      <c r="K50" s="112"/>
      <c r="L50" s="100"/>
      <c r="M50" s="100"/>
      <c r="N50" s="100"/>
      <c r="O50" s="113"/>
    </row>
    <row r="51" spans="1:15" ht="38.25">
      <c r="A51" s="105"/>
      <c r="B51" s="106" t="s">
        <v>286</v>
      </c>
      <c r="C51" s="107" t="s">
        <v>101</v>
      </c>
      <c r="D51" s="108">
        <v>36.6</v>
      </c>
      <c r="E51" s="109"/>
      <c r="F51" s="110"/>
      <c r="G51" s="100"/>
      <c r="H51" s="110"/>
      <c r="I51" s="110"/>
      <c r="J51" s="111"/>
      <c r="K51" s="112"/>
      <c r="L51" s="100"/>
      <c r="M51" s="100"/>
      <c r="N51" s="100"/>
      <c r="O51" s="113"/>
    </row>
    <row r="52" spans="1:15" ht="38.25">
      <c r="A52" s="105"/>
      <c r="B52" s="106" t="s">
        <v>287</v>
      </c>
      <c r="C52" s="107" t="s">
        <v>101</v>
      </c>
      <c r="D52" s="108">
        <v>423.684</v>
      </c>
      <c r="E52" s="109"/>
      <c r="F52" s="110"/>
      <c r="G52" s="100"/>
      <c r="H52" s="110"/>
      <c r="I52" s="110"/>
      <c r="J52" s="111"/>
      <c r="K52" s="112"/>
      <c r="L52" s="100"/>
      <c r="M52" s="100"/>
      <c r="N52" s="100"/>
      <c r="O52" s="113"/>
    </row>
    <row r="53" spans="1:15" ht="38.25">
      <c r="A53" s="105"/>
      <c r="B53" s="106" t="s">
        <v>288</v>
      </c>
      <c r="C53" s="107" t="s">
        <v>101</v>
      </c>
      <c r="D53" s="108">
        <v>18.2325</v>
      </c>
      <c r="E53" s="109"/>
      <c r="F53" s="110"/>
      <c r="G53" s="100"/>
      <c r="H53" s="110"/>
      <c r="I53" s="110"/>
      <c r="J53" s="111"/>
      <c r="K53" s="112"/>
      <c r="L53" s="100"/>
      <c r="M53" s="100"/>
      <c r="N53" s="100"/>
      <c r="O53" s="113"/>
    </row>
    <row r="54" spans="1:15" ht="12.75">
      <c r="A54" s="105"/>
      <c r="B54" s="106" t="s">
        <v>299</v>
      </c>
      <c r="C54" s="107" t="s">
        <v>101</v>
      </c>
      <c r="D54" s="108">
        <v>12.6</v>
      </c>
      <c r="E54" s="109"/>
      <c r="F54" s="110"/>
      <c r="G54" s="100"/>
      <c r="H54" s="110"/>
      <c r="I54" s="110"/>
      <c r="J54" s="111"/>
      <c r="K54" s="112"/>
      <c r="L54" s="100"/>
      <c r="M54" s="100"/>
      <c r="N54" s="100"/>
      <c r="O54" s="113"/>
    </row>
    <row r="55" spans="1:15" ht="25.5">
      <c r="A55" s="105"/>
      <c r="B55" s="106" t="s">
        <v>300</v>
      </c>
      <c r="C55" s="107" t="s">
        <v>73</v>
      </c>
      <c r="D55" s="108">
        <v>9</v>
      </c>
      <c r="E55" s="109"/>
      <c r="F55" s="110"/>
      <c r="G55" s="100"/>
      <c r="H55" s="110"/>
      <c r="I55" s="110"/>
      <c r="J55" s="111"/>
      <c r="K55" s="112"/>
      <c r="L55" s="100"/>
      <c r="M55" s="100"/>
      <c r="N55" s="100"/>
      <c r="O55" s="113"/>
    </row>
    <row r="56" spans="1:15" ht="12.75">
      <c r="A56" s="105"/>
      <c r="B56" s="106" t="s">
        <v>301</v>
      </c>
      <c r="C56" s="107" t="s">
        <v>73</v>
      </c>
      <c r="D56" s="108">
        <v>3</v>
      </c>
      <c r="E56" s="109"/>
      <c r="F56" s="110"/>
      <c r="G56" s="100"/>
      <c r="H56" s="110"/>
      <c r="I56" s="110"/>
      <c r="J56" s="111"/>
      <c r="K56" s="112"/>
      <c r="L56" s="100"/>
      <c r="M56" s="100"/>
      <c r="N56" s="100"/>
      <c r="O56" s="113"/>
    </row>
    <row r="57" spans="1:15" ht="12.75">
      <c r="A57" s="105"/>
      <c r="B57" s="205" t="s">
        <v>302</v>
      </c>
      <c r="C57" s="321"/>
      <c r="D57" s="322"/>
      <c r="E57" s="109"/>
      <c r="F57" s="110"/>
      <c r="G57" s="100"/>
      <c r="H57" s="110"/>
      <c r="I57" s="110"/>
      <c r="J57" s="111"/>
      <c r="K57" s="112"/>
      <c r="L57" s="100"/>
      <c r="M57" s="100"/>
      <c r="N57" s="100"/>
      <c r="O57" s="113"/>
    </row>
    <row r="58" spans="1:15" ht="12.75">
      <c r="A58" s="105"/>
      <c r="B58" s="106" t="s">
        <v>303</v>
      </c>
      <c r="C58" s="107" t="s">
        <v>101</v>
      </c>
      <c r="D58" s="108">
        <v>423.9</v>
      </c>
      <c r="E58" s="109"/>
      <c r="F58" s="110"/>
      <c r="G58" s="100"/>
      <c r="H58" s="110"/>
      <c r="I58" s="110"/>
      <c r="J58" s="111"/>
      <c r="K58" s="112"/>
      <c r="L58" s="100"/>
      <c r="M58" s="100"/>
      <c r="N58" s="100"/>
      <c r="O58" s="113"/>
    </row>
    <row r="59" spans="1:15" ht="12.75">
      <c r="A59" s="105"/>
      <c r="B59" s="106" t="s">
        <v>126</v>
      </c>
      <c r="C59" s="107" t="s">
        <v>127</v>
      </c>
      <c r="D59" s="108">
        <f>0.2*D58</f>
        <v>84.78</v>
      </c>
      <c r="E59" s="188"/>
      <c r="F59" s="183"/>
      <c r="G59" s="176"/>
      <c r="H59" s="323"/>
      <c r="I59" s="176"/>
      <c r="J59" s="111"/>
      <c r="K59" s="112"/>
      <c r="L59" s="100"/>
      <c r="M59" s="100"/>
      <c r="N59" s="100"/>
      <c r="O59" s="113"/>
    </row>
    <row r="60" spans="1:15" ht="12.75">
      <c r="A60" s="105"/>
      <c r="B60" s="114" t="s">
        <v>304</v>
      </c>
      <c r="C60" s="107" t="s">
        <v>127</v>
      </c>
      <c r="D60" s="108">
        <f>1.15*D59</f>
        <v>97.497</v>
      </c>
      <c r="E60" s="109"/>
      <c r="F60" s="110"/>
      <c r="G60" s="100"/>
      <c r="H60" s="110"/>
      <c r="I60" s="110"/>
      <c r="J60" s="111"/>
      <c r="K60" s="112"/>
      <c r="L60" s="100"/>
      <c r="M60" s="100"/>
      <c r="N60" s="100"/>
      <c r="O60" s="113"/>
    </row>
    <row r="61" spans="1:15" ht="12.75">
      <c r="A61" s="105"/>
      <c r="B61" s="106" t="s">
        <v>305</v>
      </c>
      <c r="C61" s="107" t="s">
        <v>127</v>
      </c>
      <c r="D61" s="108">
        <f>D58*0.08</f>
        <v>33.912</v>
      </c>
      <c r="E61" s="109"/>
      <c r="F61" s="110"/>
      <c r="G61" s="100"/>
      <c r="H61" s="110"/>
      <c r="I61" s="110"/>
      <c r="J61" s="111"/>
      <c r="K61" s="112"/>
      <c r="L61" s="100"/>
      <c r="M61" s="100"/>
      <c r="N61" s="100"/>
      <c r="O61" s="113"/>
    </row>
    <row r="62" spans="1:15" ht="12.75">
      <c r="A62" s="105"/>
      <c r="B62" s="114" t="s">
        <v>306</v>
      </c>
      <c r="C62" s="107" t="s">
        <v>127</v>
      </c>
      <c r="D62" s="108">
        <f>1.2*D61</f>
        <v>40.694399999999995</v>
      </c>
      <c r="E62" s="109"/>
      <c r="F62" s="110"/>
      <c r="G62" s="100"/>
      <c r="H62" s="110"/>
      <c r="I62" s="110"/>
      <c r="J62" s="111"/>
      <c r="K62" s="112"/>
      <c r="L62" s="100"/>
      <c r="M62" s="100"/>
      <c r="N62" s="100"/>
      <c r="O62" s="113"/>
    </row>
    <row r="63" spans="1:15" ht="12.75">
      <c r="A63" s="105"/>
      <c r="B63" s="106" t="s">
        <v>307</v>
      </c>
      <c r="C63" s="107" t="s">
        <v>101</v>
      </c>
      <c r="D63" s="108">
        <f>D58</f>
        <v>423.9</v>
      </c>
      <c r="E63" s="109"/>
      <c r="F63" s="110"/>
      <c r="G63" s="100"/>
      <c r="H63" s="110"/>
      <c r="I63" s="110"/>
      <c r="J63" s="111"/>
      <c r="K63" s="112"/>
      <c r="L63" s="100"/>
      <c r="M63" s="100"/>
      <c r="N63" s="100"/>
      <c r="O63" s="113"/>
    </row>
    <row r="64" spans="1:15" ht="12.75">
      <c r="A64" s="105"/>
      <c r="B64" s="106" t="s">
        <v>308</v>
      </c>
      <c r="C64" s="107" t="s">
        <v>101</v>
      </c>
      <c r="D64" s="108">
        <f>D63</f>
        <v>423.9</v>
      </c>
      <c r="E64" s="109"/>
      <c r="F64" s="110"/>
      <c r="G64" s="100"/>
      <c r="H64" s="110"/>
      <c r="I64" s="323"/>
      <c r="J64" s="111"/>
      <c r="K64" s="112"/>
      <c r="L64" s="100"/>
      <c r="M64" s="100"/>
      <c r="N64" s="100"/>
      <c r="O64" s="113"/>
    </row>
    <row r="65" spans="1:15" ht="12.75">
      <c r="A65" s="105"/>
      <c r="B65" s="106" t="s">
        <v>309</v>
      </c>
      <c r="C65" s="107" t="s">
        <v>127</v>
      </c>
      <c r="D65" s="108">
        <f>0.07*D58</f>
        <v>29.673000000000002</v>
      </c>
      <c r="E65" s="109"/>
      <c r="F65" s="110"/>
      <c r="G65" s="100"/>
      <c r="H65" s="110"/>
      <c r="I65" s="110"/>
      <c r="J65" s="111"/>
      <c r="K65" s="112"/>
      <c r="L65" s="100"/>
      <c r="M65" s="100"/>
      <c r="N65" s="100"/>
      <c r="O65" s="113"/>
    </row>
    <row r="66" spans="1:15" ht="12.75">
      <c r="A66" s="105"/>
      <c r="B66" s="106" t="s">
        <v>310</v>
      </c>
      <c r="C66" s="107" t="s">
        <v>101</v>
      </c>
      <c r="D66" s="108">
        <v>178.7</v>
      </c>
      <c r="E66" s="109"/>
      <c r="F66" s="110"/>
      <c r="G66" s="100"/>
      <c r="H66" s="110"/>
      <c r="I66" s="110"/>
      <c r="J66" s="111"/>
      <c r="K66" s="112"/>
      <c r="L66" s="100"/>
      <c r="M66" s="100"/>
      <c r="N66" s="100"/>
      <c r="O66" s="113"/>
    </row>
    <row r="67" spans="1:15" ht="12.75">
      <c r="A67" s="105"/>
      <c r="B67" s="205" t="s">
        <v>311</v>
      </c>
      <c r="C67" s="107"/>
      <c r="D67" s="108"/>
      <c r="E67" s="109"/>
      <c r="F67" s="110"/>
      <c r="G67" s="100"/>
      <c r="H67" s="110"/>
      <c r="I67" s="110"/>
      <c r="J67" s="111"/>
      <c r="K67" s="112"/>
      <c r="L67" s="100"/>
      <c r="M67" s="100"/>
      <c r="N67" s="100"/>
      <c r="O67" s="113"/>
    </row>
    <row r="68" spans="1:15" ht="12.75">
      <c r="A68" s="105"/>
      <c r="B68" s="106" t="s">
        <v>312</v>
      </c>
      <c r="C68" s="107" t="s">
        <v>127</v>
      </c>
      <c r="D68" s="108">
        <f>198.5*0.12</f>
        <v>23.82</v>
      </c>
      <c r="E68" s="109"/>
      <c r="F68" s="110"/>
      <c r="G68" s="100"/>
      <c r="H68" s="110"/>
      <c r="I68" s="110"/>
      <c r="J68" s="111"/>
      <c r="K68" s="112"/>
      <c r="L68" s="100"/>
      <c r="M68" s="100"/>
      <c r="N68" s="100"/>
      <c r="O68" s="113"/>
    </row>
    <row r="69" spans="1:15" ht="12.75">
      <c r="A69" s="105"/>
      <c r="B69" s="106" t="s">
        <v>313</v>
      </c>
      <c r="C69" s="107" t="s">
        <v>101</v>
      </c>
      <c r="D69" s="108">
        <v>76.1</v>
      </c>
      <c r="E69" s="109"/>
      <c r="F69" s="110"/>
      <c r="G69" s="100"/>
      <c r="H69" s="110"/>
      <c r="I69" s="110"/>
      <c r="J69" s="111"/>
      <c r="K69" s="112"/>
      <c r="L69" s="100"/>
      <c r="M69" s="100"/>
      <c r="N69" s="100"/>
      <c r="O69" s="113"/>
    </row>
    <row r="70" spans="1:15" ht="12.75">
      <c r="A70" s="105"/>
      <c r="B70" s="106" t="s">
        <v>314</v>
      </c>
      <c r="C70" s="107" t="s">
        <v>101</v>
      </c>
      <c r="D70" s="108">
        <f>198.5+76.1</f>
        <v>274.6</v>
      </c>
      <c r="E70" s="109"/>
      <c r="F70" s="110"/>
      <c r="G70" s="100"/>
      <c r="H70" s="110"/>
      <c r="I70" s="110"/>
      <c r="J70" s="111"/>
      <c r="K70" s="112"/>
      <c r="L70" s="100"/>
      <c r="M70" s="100"/>
      <c r="N70" s="100"/>
      <c r="O70" s="113"/>
    </row>
    <row r="71" spans="1:15" ht="12.75">
      <c r="A71" s="105"/>
      <c r="B71" s="106" t="s">
        <v>315</v>
      </c>
      <c r="C71" s="107" t="s">
        <v>127</v>
      </c>
      <c r="D71" s="108">
        <f>0.065*D70</f>
        <v>17.849000000000004</v>
      </c>
      <c r="E71" s="109"/>
      <c r="F71" s="110"/>
      <c r="G71" s="100"/>
      <c r="H71" s="110"/>
      <c r="I71" s="110"/>
      <c r="J71" s="111"/>
      <c r="K71" s="112"/>
      <c r="L71" s="100"/>
      <c r="M71" s="100"/>
      <c r="N71" s="100"/>
      <c r="O71" s="113"/>
    </row>
    <row r="72" spans="1:15" ht="12.75">
      <c r="A72" s="105"/>
      <c r="B72" s="106" t="s">
        <v>316</v>
      </c>
      <c r="C72" s="107" t="s">
        <v>101</v>
      </c>
      <c r="D72" s="108">
        <v>51.9</v>
      </c>
      <c r="E72" s="109"/>
      <c r="F72" s="110"/>
      <c r="G72" s="100"/>
      <c r="H72" s="110"/>
      <c r="I72" s="110"/>
      <c r="J72" s="111"/>
      <c r="K72" s="112"/>
      <c r="L72" s="100"/>
      <c r="M72" s="100"/>
      <c r="N72" s="100"/>
      <c r="O72" s="113"/>
    </row>
    <row r="73" spans="1:15" ht="12.75">
      <c r="A73" s="105"/>
      <c r="B73" s="205" t="s">
        <v>317</v>
      </c>
      <c r="C73" s="107"/>
      <c r="D73" s="108"/>
      <c r="E73" s="109"/>
      <c r="F73" s="110"/>
      <c r="G73" s="100"/>
      <c r="H73" s="110"/>
      <c r="I73" s="110"/>
      <c r="J73" s="111"/>
      <c r="K73" s="112"/>
      <c r="L73" s="100"/>
      <c r="M73" s="100"/>
      <c r="N73" s="100"/>
      <c r="O73" s="113"/>
    </row>
    <row r="74" spans="1:15" ht="12.75">
      <c r="A74" s="105"/>
      <c r="B74" s="106" t="s">
        <v>318</v>
      </c>
      <c r="C74" s="107" t="s">
        <v>127</v>
      </c>
      <c r="D74" s="108">
        <f>D76*0.2</f>
        <v>5.94</v>
      </c>
      <c r="E74" s="209"/>
      <c r="F74" s="110"/>
      <c r="G74" s="100"/>
      <c r="H74" s="210"/>
      <c r="I74" s="210"/>
      <c r="J74" s="111"/>
      <c r="K74" s="112"/>
      <c r="L74" s="100"/>
      <c r="M74" s="100"/>
      <c r="N74" s="100"/>
      <c r="O74" s="113"/>
    </row>
    <row r="75" spans="1:15" ht="12.75">
      <c r="A75" s="105"/>
      <c r="B75" s="106" t="s">
        <v>319</v>
      </c>
      <c r="C75" s="107" t="s">
        <v>242</v>
      </c>
      <c r="D75" s="108">
        <v>60</v>
      </c>
      <c r="E75" s="109"/>
      <c r="F75" s="110"/>
      <c r="G75" s="100"/>
      <c r="H75" s="110"/>
      <c r="I75" s="110"/>
      <c r="J75" s="111"/>
      <c r="K75" s="112"/>
      <c r="L75" s="100"/>
      <c r="M75" s="100"/>
      <c r="N75" s="100"/>
      <c r="O75" s="113"/>
    </row>
    <row r="76" spans="1:15" ht="12.75">
      <c r="A76" s="105"/>
      <c r="B76" s="106" t="s">
        <v>320</v>
      </c>
      <c r="C76" s="107" t="s">
        <v>101</v>
      </c>
      <c r="D76" s="108">
        <v>29.7</v>
      </c>
      <c r="E76" s="109"/>
      <c r="F76" s="110"/>
      <c r="G76" s="100"/>
      <c r="H76" s="110"/>
      <c r="I76" s="110"/>
      <c r="J76" s="111"/>
      <c r="K76" s="112"/>
      <c r="L76" s="100"/>
      <c r="M76" s="100"/>
      <c r="N76" s="100"/>
      <c r="O76" s="113"/>
    </row>
    <row r="77" spans="1:15" ht="12.75">
      <c r="A77" s="105"/>
      <c r="B77" s="106" t="s">
        <v>321</v>
      </c>
      <c r="C77" s="107" t="s">
        <v>101</v>
      </c>
      <c r="D77" s="108">
        <f>D76</f>
        <v>29.7</v>
      </c>
      <c r="E77" s="109"/>
      <c r="F77" s="110"/>
      <c r="G77" s="100"/>
      <c r="H77" s="110"/>
      <c r="I77" s="110"/>
      <c r="J77" s="111"/>
      <c r="K77" s="112"/>
      <c r="L77" s="100"/>
      <c r="M77" s="100"/>
      <c r="N77" s="100"/>
      <c r="O77" s="113"/>
    </row>
    <row r="78" spans="1:15" ht="12.75">
      <c r="A78" s="105"/>
      <c r="B78" s="205" t="s">
        <v>322</v>
      </c>
      <c r="C78" s="107"/>
      <c r="D78" s="108"/>
      <c r="E78" s="109"/>
      <c r="F78" s="110"/>
      <c r="G78" s="100"/>
      <c r="H78" s="110"/>
      <c r="I78" s="110"/>
      <c r="J78" s="111"/>
      <c r="K78" s="112"/>
      <c r="L78" s="100"/>
      <c r="M78" s="100"/>
      <c r="N78" s="100"/>
      <c r="O78" s="113"/>
    </row>
    <row r="79" spans="1:15" ht="25.5">
      <c r="A79" s="105"/>
      <c r="B79" s="106" t="s">
        <v>323</v>
      </c>
      <c r="C79" s="107" t="s">
        <v>101</v>
      </c>
      <c r="D79" s="108">
        <v>39.3</v>
      </c>
      <c r="E79" s="109"/>
      <c r="F79" s="110"/>
      <c r="G79" s="100"/>
      <c r="H79" s="110"/>
      <c r="I79" s="110"/>
      <c r="J79" s="111"/>
      <c r="K79" s="112"/>
      <c r="L79" s="100"/>
      <c r="M79" s="100"/>
      <c r="N79" s="100"/>
      <c r="O79" s="113"/>
    </row>
    <row r="80" spans="1:15" ht="25.5">
      <c r="A80" s="105"/>
      <c r="B80" s="106" t="s">
        <v>324</v>
      </c>
      <c r="C80" s="107" t="s">
        <v>101</v>
      </c>
      <c r="D80" s="108">
        <v>118</v>
      </c>
      <c r="E80" s="109"/>
      <c r="F80" s="110"/>
      <c r="G80" s="100"/>
      <c r="H80" s="110"/>
      <c r="I80" s="110"/>
      <c r="J80" s="111"/>
      <c r="K80" s="112"/>
      <c r="L80" s="100"/>
      <c r="M80" s="100"/>
      <c r="N80" s="100"/>
      <c r="O80" s="113"/>
    </row>
    <row r="81" spans="1:15" ht="25.5">
      <c r="A81" s="105"/>
      <c r="B81" s="106" t="s">
        <v>325</v>
      </c>
      <c r="C81" s="107" t="s">
        <v>101</v>
      </c>
      <c r="D81" s="108">
        <v>174.8</v>
      </c>
      <c r="E81" s="109"/>
      <c r="F81" s="110"/>
      <c r="G81" s="100"/>
      <c r="H81" s="110"/>
      <c r="I81" s="110"/>
      <c r="J81" s="111"/>
      <c r="K81" s="112"/>
      <c r="L81" s="100"/>
      <c r="M81" s="100"/>
      <c r="N81" s="100"/>
      <c r="O81" s="113"/>
    </row>
    <row r="82" spans="1:15" ht="38.25">
      <c r="A82" s="105"/>
      <c r="B82" s="106" t="s">
        <v>326</v>
      </c>
      <c r="C82" s="107" t="s">
        <v>101</v>
      </c>
      <c r="D82" s="108">
        <v>1.48</v>
      </c>
      <c r="E82" s="109"/>
      <c r="F82" s="110"/>
      <c r="G82" s="100"/>
      <c r="H82" s="110"/>
      <c r="I82" s="110"/>
      <c r="J82" s="111"/>
      <c r="K82" s="112"/>
      <c r="L82" s="100"/>
      <c r="M82" s="100"/>
      <c r="N82" s="100"/>
      <c r="O82" s="113"/>
    </row>
    <row r="83" spans="1:15" ht="38.25">
      <c r="A83" s="105"/>
      <c r="B83" s="106" t="s">
        <v>327</v>
      </c>
      <c r="C83" s="107" t="s">
        <v>101</v>
      </c>
      <c r="D83" s="108">
        <v>2.1</v>
      </c>
      <c r="E83" s="109"/>
      <c r="F83" s="110"/>
      <c r="G83" s="100"/>
      <c r="H83" s="110"/>
      <c r="I83" s="110"/>
      <c r="J83" s="111"/>
      <c r="K83" s="112"/>
      <c r="L83" s="100"/>
      <c r="M83" s="100"/>
      <c r="N83" s="100"/>
      <c r="O83" s="113"/>
    </row>
    <row r="84" spans="1:15" ht="38.25">
      <c r="A84" s="105"/>
      <c r="B84" s="106" t="s">
        <v>328</v>
      </c>
      <c r="C84" s="107" t="s">
        <v>101</v>
      </c>
      <c r="D84" s="108">
        <v>134</v>
      </c>
      <c r="E84" s="109"/>
      <c r="F84" s="110"/>
      <c r="G84" s="100"/>
      <c r="H84" s="110"/>
      <c r="I84" s="110"/>
      <c r="J84" s="111"/>
      <c r="K84" s="112"/>
      <c r="L84" s="100"/>
      <c r="M84" s="100"/>
      <c r="N84" s="100"/>
      <c r="O84" s="113"/>
    </row>
    <row r="85" spans="1:15" ht="25.5">
      <c r="A85" s="105"/>
      <c r="B85" s="207" t="s">
        <v>329</v>
      </c>
      <c r="C85" s="433" t="s">
        <v>101</v>
      </c>
      <c r="D85" s="117">
        <v>30</v>
      </c>
      <c r="E85" s="109"/>
      <c r="F85" s="110"/>
      <c r="G85" s="100"/>
      <c r="H85" s="110"/>
      <c r="I85" s="110"/>
      <c r="J85" s="111"/>
      <c r="K85" s="112"/>
      <c r="L85" s="100"/>
      <c r="M85" s="100"/>
      <c r="N85" s="100"/>
      <c r="O85" s="113"/>
    </row>
    <row r="86" spans="1:15" s="455" customFormat="1" ht="51">
      <c r="A86" s="442"/>
      <c r="B86" s="460" t="s">
        <v>1463</v>
      </c>
      <c r="C86" s="433" t="s">
        <v>101</v>
      </c>
      <c r="D86" s="117">
        <v>12</v>
      </c>
      <c r="E86" s="443"/>
      <c r="F86" s="118"/>
      <c r="G86" s="115"/>
      <c r="H86" s="118"/>
      <c r="I86" s="118"/>
      <c r="J86" s="461"/>
      <c r="K86" s="462"/>
      <c r="L86" s="115"/>
      <c r="M86" s="115"/>
      <c r="N86" s="115"/>
      <c r="O86" s="463"/>
    </row>
    <row r="87" spans="1:15" ht="12.75">
      <c r="A87" s="105"/>
      <c r="B87" s="106" t="s">
        <v>330</v>
      </c>
      <c r="C87" s="107" t="s">
        <v>242</v>
      </c>
      <c r="D87" s="108">
        <v>258.2</v>
      </c>
      <c r="E87" s="120"/>
      <c r="F87" s="110"/>
      <c r="G87" s="100"/>
      <c r="H87" s="100"/>
      <c r="I87" s="100"/>
      <c r="J87" s="111"/>
      <c r="K87" s="112"/>
      <c r="L87" s="100"/>
      <c r="M87" s="100"/>
      <c r="N87" s="100"/>
      <c r="O87" s="113"/>
    </row>
    <row r="88" spans="1:15" ht="12.75">
      <c r="A88" s="105"/>
      <c r="B88" s="205" t="s">
        <v>331</v>
      </c>
      <c r="C88" s="107"/>
      <c r="D88" s="108"/>
      <c r="E88" s="109"/>
      <c r="F88" s="110"/>
      <c r="G88" s="100"/>
      <c r="H88" s="110"/>
      <c r="I88" s="110"/>
      <c r="J88" s="111"/>
      <c r="K88" s="112"/>
      <c r="L88" s="100"/>
      <c r="M88" s="100"/>
      <c r="N88" s="100"/>
      <c r="O88" s="113"/>
    </row>
    <row r="89" spans="1:15" ht="25.5">
      <c r="A89" s="105"/>
      <c r="B89" s="106" t="s">
        <v>323</v>
      </c>
      <c r="C89" s="107" t="s">
        <v>101</v>
      </c>
      <c r="D89" s="108">
        <v>37.5</v>
      </c>
      <c r="E89" s="109"/>
      <c r="F89" s="110"/>
      <c r="G89" s="100"/>
      <c r="H89" s="110"/>
      <c r="I89" s="110"/>
      <c r="J89" s="111"/>
      <c r="K89" s="112"/>
      <c r="L89" s="100"/>
      <c r="M89" s="100"/>
      <c r="N89" s="100"/>
      <c r="O89" s="113"/>
    </row>
    <row r="90" spans="1:15" ht="25.5">
      <c r="A90" s="105"/>
      <c r="B90" s="106" t="s">
        <v>324</v>
      </c>
      <c r="C90" s="107" t="s">
        <v>101</v>
      </c>
      <c r="D90" s="108">
        <v>103.8</v>
      </c>
      <c r="E90" s="109"/>
      <c r="F90" s="110"/>
      <c r="G90" s="100"/>
      <c r="H90" s="110"/>
      <c r="I90" s="110"/>
      <c r="J90" s="111"/>
      <c r="K90" s="112"/>
      <c r="L90" s="100"/>
      <c r="M90" s="100"/>
      <c r="N90" s="100"/>
      <c r="O90" s="113"/>
    </row>
    <row r="91" spans="1:15" ht="25.5">
      <c r="A91" s="105"/>
      <c r="B91" s="106" t="s">
        <v>325</v>
      </c>
      <c r="C91" s="107" t="s">
        <v>101</v>
      </c>
      <c r="D91" s="108">
        <v>112</v>
      </c>
      <c r="E91" s="109"/>
      <c r="F91" s="110"/>
      <c r="G91" s="100"/>
      <c r="H91" s="110"/>
      <c r="I91" s="110"/>
      <c r="J91" s="111"/>
      <c r="K91" s="112"/>
      <c r="L91" s="100"/>
      <c r="M91" s="100"/>
      <c r="N91" s="100"/>
      <c r="O91" s="113"/>
    </row>
    <row r="92" spans="1:15" ht="38.25">
      <c r="A92" s="105"/>
      <c r="B92" s="106" t="s">
        <v>326</v>
      </c>
      <c r="C92" s="107" t="s">
        <v>101</v>
      </c>
      <c r="D92" s="108">
        <v>1.03</v>
      </c>
      <c r="E92" s="109"/>
      <c r="F92" s="110"/>
      <c r="G92" s="100"/>
      <c r="H92" s="110"/>
      <c r="I92" s="110"/>
      <c r="J92" s="111"/>
      <c r="K92" s="112"/>
      <c r="L92" s="100"/>
      <c r="M92" s="100"/>
      <c r="N92" s="100"/>
      <c r="O92" s="113"/>
    </row>
    <row r="93" spans="1:15" ht="38.25">
      <c r="A93" s="105"/>
      <c r="B93" s="106" t="s">
        <v>327</v>
      </c>
      <c r="C93" s="107" t="s">
        <v>101</v>
      </c>
      <c r="D93" s="108">
        <v>1.82</v>
      </c>
      <c r="E93" s="109"/>
      <c r="F93" s="110"/>
      <c r="G93" s="100"/>
      <c r="H93" s="110"/>
      <c r="I93" s="110"/>
      <c r="J93" s="111"/>
      <c r="K93" s="112"/>
      <c r="L93" s="100"/>
      <c r="M93" s="100"/>
      <c r="N93" s="100"/>
      <c r="O93" s="113"/>
    </row>
    <row r="94" spans="1:15" ht="38.25">
      <c r="A94" s="105"/>
      <c r="B94" s="106" t="s">
        <v>284</v>
      </c>
      <c r="C94" s="107" t="s">
        <v>101</v>
      </c>
      <c r="D94" s="108">
        <v>8.7</v>
      </c>
      <c r="E94" s="109"/>
      <c r="F94" s="110"/>
      <c r="G94" s="100"/>
      <c r="H94" s="110"/>
      <c r="I94" s="110"/>
      <c r="J94" s="111"/>
      <c r="K94" s="112"/>
      <c r="L94" s="100"/>
      <c r="M94" s="100"/>
      <c r="N94" s="100"/>
      <c r="O94" s="113"/>
    </row>
    <row r="95" spans="1:15" ht="12.75">
      <c r="A95" s="105"/>
      <c r="B95" s="106" t="s">
        <v>330</v>
      </c>
      <c r="C95" s="107" t="s">
        <v>242</v>
      </c>
      <c r="D95" s="108">
        <v>114.4</v>
      </c>
      <c r="E95" s="109"/>
      <c r="F95" s="110"/>
      <c r="G95" s="100"/>
      <c r="H95" s="110"/>
      <c r="I95" s="110"/>
      <c r="J95" s="111"/>
      <c r="K95" s="112"/>
      <c r="L95" s="100"/>
      <c r="M95" s="100"/>
      <c r="N95" s="100"/>
      <c r="O95" s="113"/>
    </row>
    <row r="96" spans="1:15" ht="12.75">
      <c r="A96" s="105"/>
      <c r="B96" s="106" t="s">
        <v>332</v>
      </c>
      <c r="C96" s="107" t="s">
        <v>101</v>
      </c>
      <c r="D96" s="108">
        <v>29.7</v>
      </c>
      <c r="E96" s="109"/>
      <c r="F96" s="110"/>
      <c r="G96" s="100"/>
      <c r="H96" s="110"/>
      <c r="I96" s="110"/>
      <c r="J96" s="111"/>
      <c r="K96" s="112"/>
      <c r="L96" s="100"/>
      <c r="M96" s="100"/>
      <c r="N96" s="100"/>
      <c r="O96" s="113"/>
    </row>
    <row r="97" spans="1:15" ht="12.75">
      <c r="A97" s="295"/>
      <c r="B97" s="324"/>
      <c r="C97" s="325"/>
      <c r="D97" s="326"/>
      <c r="E97" s="294"/>
      <c r="F97" s="282"/>
      <c r="G97" s="282"/>
      <c r="H97" s="327"/>
      <c r="I97" s="316"/>
      <c r="J97" s="283"/>
      <c r="K97" s="328"/>
      <c r="L97" s="282"/>
      <c r="M97" s="282"/>
      <c r="N97" s="282"/>
      <c r="O97" s="310"/>
    </row>
    <row r="98" spans="1:16" ht="12.75">
      <c r="A98" s="554" t="s">
        <v>91</v>
      </c>
      <c r="B98" s="554"/>
      <c r="C98" s="554"/>
      <c r="D98" s="554"/>
      <c r="E98" s="554"/>
      <c r="F98" s="554"/>
      <c r="G98" s="554"/>
      <c r="H98" s="554"/>
      <c r="I98" s="554"/>
      <c r="J98" s="554"/>
      <c r="K98" s="132">
        <f>SUM(K13:K97)</f>
        <v>0</v>
      </c>
      <c r="L98" s="132">
        <f>SUM(L13:L97)</f>
        <v>0</v>
      </c>
      <c r="M98" s="132">
        <f>SUM(M13:M97)</f>
        <v>0</v>
      </c>
      <c r="N98" s="132">
        <f>SUM(N13:N97)</f>
        <v>0</v>
      </c>
      <c r="O98" s="133">
        <f>SUM(O13:O97)</f>
        <v>0</v>
      </c>
      <c r="P98" s="134"/>
    </row>
    <row r="99" spans="1:15" ht="12.75">
      <c r="A99" s="555" t="s">
        <v>92</v>
      </c>
      <c r="B99" s="555"/>
      <c r="C99" s="555"/>
      <c r="D99" s="555"/>
      <c r="E99" s="555"/>
      <c r="F99" s="555"/>
      <c r="G99" s="555"/>
      <c r="H99" s="555"/>
      <c r="I99" s="555"/>
      <c r="J99" s="135">
        <v>0.05</v>
      </c>
      <c r="K99" s="136"/>
      <c r="L99" s="136"/>
      <c r="M99"/>
      <c r="N99" s="137">
        <f>ROUND(M98*J99,2)</f>
        <v>0</v>
      </c>
      <c r="O99" s="138">
        <f>SUM(M99:N99)</f>
        <v>0</v>
      </c>
    </row>
    <row r="100" spans="1:17" ht="12.75">
      <c r="A100" s="556" t="s">
        <v>93</v>
      </c>
      <c r="B100" s="556"/>
      <c r="C100" s="556"/>
      <c r="D100" s="556"/>
      <c r="E100" s="556"/>
      <c r="F100" s="556"/>
      <c r="G100" s="556"/>
      <c r="H100" s="556"/>
      <c r="I100" s="556"/>
      <c r="J100" s="556"/>
      <c r="K100" s="139">
        <f>SUM(K98:K99)</f>
        <v>0</v>
      </c>
      <c r="L100" s="139">
        <f>SUM(L98:L99)</f>
        <v>0</v>
      </c>
      <c r="M100" s="139">
        <f>SUM(M98:M99)</f>
        <v>0</v>
      </c>
      <c r="N100" s="139">
        <f>SUM(N98:N99)</f>
        <v>0</v>
      </c>
      <c r="O100" s="140">
        <f>SUM(O98:O99)</f>
        <v>0</v>
      </c>
      <c r="Q100" s="134"/>
    </row>
    <row r="102" spans="1:15" ht="12.75">
      <c r="A102" s="141"/>
      <c r="B102" s="142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3" t="s">
        <v>94</v>
      </c>
      <c r="N102" s="557">
        <f>O100</f>
        <v>0</v>
      </c>
      <c r="O102" s="557"/>
    </row>
    <row r="103" spans="1:15" ht="15">
      <c r="A103" s="1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1"/>
      <c r="N103" s="141"/>
      <c r="O103" s="141"/>
    </row>
    <row r="104" spans="1:15" ht="15">
      <c r="A104" s="145" t="s">
        <v>95</v>
      </c>
      <c r="B104" s="146"/>
      <c r="C104" s="147"/>
      <c r="D104" s="147"/>
      <c r="E104" s="148"/>
      <c r="F104" s="148"/>
      <c r="G104" s="148"/>
      <c r="H104" s="149"/>
      <c r="I104" s="150"/>
      <c r="J104" s="558"/>
      <c r="K104" s="558"/>
      <c r="L104" s="558"/>
      <c r="M104" s="558"/>
      <c r="N104" s="558"/>
      <c r="O104" s="558"/>
    </row>
    <row r="105" spans="1:15" ht="12.75">
      <c r="A105" s="141"/>
      <c r="C105" s="151" t="s">
        <v>10</v>
      </c>
      <c r="D105" s="151"/>
      <c r="E105" s="3"/>
      <c r="F105" s="3"/>
      <c r="G105" s="3"/>
      <c r="H105" s="152"/>
      <c r="I105" s="152"/>
      <c r="J105" s="559"/>
      <c r="K105" s="559"/>
      <c r="L105" s="559"/>
      <c r="M105" s="559"/>
      <c r="N105" s="559"/>
      <c r="O105" s="559"/>
    </row>
    <row r="106" spans="1:15" ht="15">
      <c r="A106" s="153">
        <f>kopsalik!A56</f>
        <v>0</v>
      </c>
      <c r="B106" s="154"/>
      <c r="C106" s="63"/>
      <c r="D106" s="63"/>
      <c r="E106" s="63"/>
      <c r="F106" s="63"/>
      <c r="G106" s="63"/>
      <c r="H106" s="155"/>
      <c r="I106" s="155"/>
      <c r="J106" s="155"/>
      <c r="K106" s="155"/>
      <c r="L106" s="155"/>
      <c r="M106" s="155"/>
      <c r="N106" s="155"/>
      <c r="O106" s="155"/>
    </row>
    <row r="125" ht="12.75">
      <c r="O125" s="74"/>
    </row>
  </sheetData>
  <sheetProtection selectLockedCells="1" selectUnlockedCells="1"/>
  <mergeCells count="20">
    <mergeCell ref="A98:J98"/>
    <mergeCell ref="A99:I99"/>
    <mergeCell ref="A100:J100"/>
    <mergeCell ref="N102:O102"/>
    <mergeCell ref="J104:O104"/>
    <mergeCell ref="J105:O105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333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334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O41</f>
        <v>0</v>
      </c>
      <c r="O6" s="549"/>
    </row>
    <row r="7" spans="1:15" ht="15">
      <c r="A7" s="550" t="s">
        <v>223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226"/>
      <c r="B9" s="227"/>
      <c r="C9" s="228"/>
      <c r="D9" s="229"/>
      <c r="E9" s="562" t="s">
        <v>62</v>
      </c>
      <c r="F9" s="562"/>
      <c r="G9" s="562"/>
      <c r="H9" s="562"/>
      <c r="I9" s="562"/>
      <c r="J9" s="562"/>
      <c r="K9" s="563" t="s">
        <v>63</v>
      </c>
      <c r="L9" s="563"/>
      <c r="M9" s="563"/>
      <c r="N9" s="563"/>
      <c r="O9" s="563"/>
    </row>
    <row r="10" spans="1:15" ht="90.75" customHeight="1">
      <c r="A10" s="230" t="s">
        <v>5</v>
      </c>
      <c r="B10" s="231" t="s">
        <v>64</v>
      </c>
      <c r="C10" s="232" t="s">
        <v>65</v>
      </c>
      <c r="D10" s="233" t="s">
        <v>66</v>
      </c>
      <c r="E10" s="234" t="s">
        <v>67</v>
      </c>
      <c r="F10" s="235" t="s">
        <v>335</v>
      </c>
      <c r="G10" s="235" t="s">
        <v>22</v>
      </c>
      <c r="H10" s="235" t="s">
        <v>23</v>
      </c>
      <c r="I10" s="235" t="s">
        <v>24</v>
      </c>
      <c r="J10" s="236" t="s">
        <v>69</v>
      </c>
      <c r="K10" s="237" t="s">
        <v>70</v>
      </c>
      <c r="L10" s="235" t="s">
        <v>22</v>
      </c>
      <c r="M10" s="235" t="s">
        <v>23</v>
      </c>
      <c r="N10" s="235" t="s">
        <v>24</v>
      </c>
      <c r="O10" s="236" t="s">
        <v>71</v>
      </c>
    </row>
    <row r="11" spans="1:15" ht="12.75">
      <c r="A11" s="238">
        <v>1</v>
      </c>
      <c r="B11" s="239">
        <v>2</v>
      </c>
      <c r="C11" s="240">
        <v>3</v>
      </c>
      <c r="D11" s="241">
        <v>4</v>
      </c>
      <c r="E11" s="238">
        <v>5</v>
      </c>
      <c r="F11" s="240">
        <v>6</v>
      </c>
      <c r="G11" s="240">
        <v>7</v>
      </c>
      <c r="H11" s="240">
        <v>8</v>
      </c>
      <c r="I11" s="240">
        <v>9</v>
      </c>
      <c r="J11" s="242">
        <v>10</v>
      </c>
      <c r="K11" s="243">
        <v>11</v>
      </c>
      <c r="L11" s="240">
        <v>12</v>
      </c>
      <c r="M11" s="240">
        <v>13</v>
      </c>
      <c r="N11" s="240">
        <v>14</v>
      </c>
      <c r="O11" s="242">
        <v>15</v>
      </c>
    </row>
    <row r="12" spans="1:15" ht="12.75">
      <c r="A12" s="329"/>
      <c r="B12" s="330"/>
      <c r="C12" s="331"/>
      <c r="D12" s="332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3"/>
    </row>
    <row r="13" spans="1:15" s="455" customFormat="1" ht="25.5">
      <c r="A13" s="464">
        <v>1</v>
      </c>
      <c r="B13" s="465" t="s">
        <v>336</v>
      </c>
      <c r="C13" s="466" t="s">
        <v>101</v>
      </c>
      <c r="D13" s="467">
        <v>90</v>
      </c>
      <c r="E13" s="468"/>
      <c r="F13" s="468"/>
      <c r="G13" s="266"/>
      <c r="H13" s="266"/>
      <c r="I13" s="266"/>
      <c r="J13" s="266"/>
      <c r="K13" s="266"/>
      <c r="L13" s="266"/>
      <c r="M13" s="266"/>
      <c r="N13" s="266"/>
      <c r="O13" s="469"/>
    </row>
    <row r="14" spans="1:15" s="455" customFormat="1" ht="12.75">
      <c r="A14" s="464"/>
      <c r="B14" s="470" t="s">
        <v>337</v>
      </c>
      <c r="C14" s="466" t="s">
        <v>101</v>
      </c>
      <c r="D14" s="467">
        <f>D13*1.05</f>
        <v>94.5</v>
      </c>
      <c r="E14" s="468"/>
      <c r="F14" s="468"/>
      <c r="G14" s="266"/>
      <c r="H14" s="266"/>
      <c r="I14" s="266"/>
      <c r="J14" s="266"/>
      <c r="K14" s="266"/>
      <c r="L14" s="266"/>
      <c r="M14" s="266"/>
      <c r="N14" s="266"/>
      <c r="O14" s="469"/>
    </row>
    <row r="15" spans="1:15" s="455" customFormat="1" ht="12.75">
      <c r="A15" s="464">
        <v>2</v>
      </c>
      <c r="B15" s="465" t="s">
        <v>338</v>
      </c>
      <c r="C15" s="466" t="s">
        <v>101</v>
      </c>
      <c r="D15" s="467">
        <v>73</v>
      </c>
      <c r="E15" s="468"/>
      <c r="F15" s="468"/>
      <c r="G15" s="266"/>
      <c r="H15" s="266"/>
      <c r="I15" s="266"/>
      <c r="J15" s="266"/>
      <c r="K15" s="266"/>
      <c r="L15" s="266"/>
      <c r="M15" s="266"/>
      <c r="N15" s="266"/>
      <c r="O15" s="469"/>
    </row>
    <row r="16" spans="1:15" s="455" customFormat="1" ht="12.75">
      <c r="A16" s="464"/>
      <c r="B16" s="470" t="s">
        <v>1464</v>
      </c>
      <c r="C16" s="466" t="s">
        <v>339</v>
      </c>
      <c r="D16" s="467">
        <f>2.2*D15</f>
        <v>160.60000000000002</v>
      </c>
      <c r="E16" s="468"/>
      <c r="F16" s="468"/>
      <c r="G16" s="266"/>
      <c r="H16" s="266"/>
      <c r="I16" s="266"/>
      <c r="J16" s="266"/>
      <c r="K16" s="266"/>
      <c r="L16" s="266"/>
      <c r="M16" s="266"/>
      <c r="N16" s="266"/>
      <c r="O16" s="469"/>
    </row>
    <row r="17" spans="1:15" s="455" customFormat="1" ht="12.75">
      <c r="A17" s="464"/>
      <c r="B17" s="470" t="s">
        <v>340</v>
      </c>
      <c r="C17" s="466" t="s">
        <v>101</v>
      </c>
      <c r="D17" s="467">
        <f>1.15*D15</f>
        <v>83.94999999999999</v>
      </c>
      <c r="E17" s="468"/>
      <c r="F17" s="468"/>
      <c r="G17" s="266"/>
      <c r="H17" s="266"/>
      <c r="I17" s="266"/>
      <c r="J17" s="266"/>
      <c r="K17" s="266"/>
      <c r="L17" s="266"/>
      <c r="M17" s="266"/>
      <c r="N17" s="266"/>
      <c r="O17" s="469"/>
    </row>
    <row r="18" spans="1:15" s="455" customFormat="1" ht="12.75">
      <c r="A18" s="464"/>
      <c r="B18" s="470" t="s">
        <v>341</v>
      </c>
      <c r="C18" s="466" t="s">
        <v>339</v>
      </c>
      <c r="D18" s="467">
        <f>2*D15</f>
        <v>146</v>
      </c>
      <c r="E18" s="468"/>
      <c r="F18" s="468"/>
      <c r="G18" s="266"/>
      <c r="H18" s="266"/>
      <c r="I18" s="266"/>
      <c r="J18" s="266"/>
      <c r="K18" s="266"/>
      <c r="L18" s="266"/>
      <c r="M18" s="266"/>
      <c r="N18" s="266"/>
      <c r="O18" s="469"/>
    </row>
    <row r="19" spans="1:15" s="455" customFormat="1" ht="12.75">
      <c r="A19" s="464"/>
      <c r="B19" s="470" t="s">
        <v>342</v>
      </c>
      <c r="C19" s="466" t="s">
        <v>343</v>
      </c>
      <c r="D19" s="467">
        <f>0.33*D15</f>
        <v>24.09</v>
      </c>
      <c r="E19" s="468"/>
      <c r="F19" s="468"/>
      <c r="G19" s="266"/>
      <c r="H19" s="266"/>
      <c r="I19" s="266"/>
      <c r="J19" s="266"/>
      <c r="K19" s="266"/>
      <c r="L19" s="266"/>
      <c r="M19" s="266"/>
      <c r="N19" s="266"/>
      <c r="O19" s="469"/>
    </row>
    <row r="20" spans="1:15" s="455" customFormat="1" ht="25.5">
      <c r="A20" s="464">
        <v>3</v>
      </c>
      <c r="B20" s="465" t="s">
        <v>344</v>
      </c>
      <c r="C20" s="466" t="s">
        <v>101</v>
      </c>
      <c r="D20" s="467">
        <v>665</v>
      </c>
      <c r="E20" s="468"/>
      <c r="F20" s="468"/>
      <c r="G20" s="266"/>
      <c r="H20" s="266"/>
      <c r="I20" s="266"/>
      <c r="J20" s="266"/>
      <c r="K20" s="266"/>
      <c r="L20" s="266"/>
      <c r="M20" s="266"/>
      <c r="N20" s="266"/>
      <c r="O20" s="469"/>
    </row>
    <row r="21" spans="1:15" s="455" customFormat="1" ht="12.75">
      <c r="A21" s="464">
        <v>4</v>
      </c>
      <c r="B21" s="465" t="s">
        <v>345</v>
      </c>
      <c r="C21" s="466" t="s">
        <v>101</v>
      </c>
      <c r="D21" s="467">
        <v>634.48</v>
      </c>
      <c r="E21" s="468"/>
      <c r="F21" s="468"/>
      <c r="G21" s="266"/>
      <c r="H21" s="266"/>
      <c r="I21" s="266"/>
      <c r="J21" s="266"/>
      <c r="K21" s="266"/>
      <c r="L21" s="266"/>
      <c r="M21" s="266"/>
      <c r="N21" s="266"/>
      <c r="O21" s="469"/>
    </row>
    <row r="22" spans="1:15" s="455" customFormat="1" ht="12.75">
      <c r="A22" s="464"/>
      <c r="B22" s="470" t="s">
        <v>346</v>
      </c>
      <c r="C22" s="466" t="s">
        <v>101</v>
      </c>
      <c r="D22" s="467">
        <f>1.05*D21</f>
        <v>666.2040000000001</v>
      </c>
      <c r="E22" s="468"/>
      <c r="F22" s="468"/>
      <c r="G22" s="266"/>
      <c r="H22" s="266"/>
      <c r="I22" s="266"/>
      <c r="J22" s="266"/>
      <c r="K22" s="266"/>
      <c r="L22" s="266"/>
      <c r="M22" s="266"/>
      <c r="N22" s="266"/>
      <c r="O22" s="469"/>
    </row>
    <row r="23" spans="1:15" s="455" customFormat="1" ht="12.75">
      <c r="A23" s="464"/>
      <c r="B23" s="470" t="s">
        <v>347</v>
      </c>
      <c r="C23" s="466" t="s">
        <v>339</v>
      </c>
      <c r="D23" s="467">
        <f>4*D21</f>
        <v>2537.92</v>
      </c>
      <c r="E23" s="468"/>
      <c r="F23" s="468"/>
      <c r="G23" s="266"/>
      <c r="H23" s="266"/>
      <c r="I23" s="266"/>
      <c r="J23" s="266"/>
      <c r="K23" s="266"/>
      <c r="L23" s="266"/>
      <c r="M23" s="266"/>
      <c r="N23" s="266"/>
      <c r="O23" s="469"/>
    </row>
    <row r="24" spans="1:15" s="455" customFormat="1" ht="25.5">
      <c r="A24" s="464">
        <v>5</v>
      </c>
      <c r="B24" s="465" t="s">
        <v>348</v>
      </c>
      <c r="C24" s="466" t="s">
        <v>101</v>
      </c>
      <c r="D24" s="467">
        <v>257.7</v>
      </c>
      <c r="E24" s="468"/>
      <c r="F24" s="468"/>
      <c r="G24" s="266"/>
      <c r="H24" s="266"/>
      <c r="I24" s="266"/>
      <c r="J24" s="266"/>
      <c r="K24" s="266"/>
      <c r="L24" s="266"/>
      <c r="M24" s="266"/>
      <c r="N24" s="266"/>
      <c r="O24" s="469"/>
    </row>
    <row r="25" spans="1:15" s="455" customFormat="1" ht="12.75">
      <c r="A25" s="464"/>
      <c r="B25" s="470" t="s">
        <v>1464</v>
      </c>
      <c r="C25" s="466" t="s">
        <v>339</v>
      </c>
      <c r="D25" s="467">
        <f>2.2*D24</f>
        <v>566.94</v>
      </c>
      <c r="E25" s="468"/>
      <c r="F25" s="468"/>
      <c r="G25" s="266"/>
      <c r="H25" s="266"/>
      <c r="I25" s="266"/>
      <c r="J25" s="266"/>
      <c r="K25" s="266"/>
      <c r="L25" s="266"/>
      <c r="M25" s="266"/>
      <c r="N25" s="266"/>
      <c r="O25" s="469"/>
    </row>
    <row r="26" spans="1:15" s="455" customFormat="1" ht="12.75">
      <c r="A26" s="464"/>
      <c r="B26" s="470" t="s">
        <v>340</v>
      </c>
      <c r="C26" s="466" t="s">
        <v>101</v>
      </c>
      <c r="D26" s="467">
        <f>1.15*D24</f>
        <v>296.35499999999996</v>
      </c>
      <c r="E26" s="468"/>
      <c r="F26" s="468"/>
      <c r="G26" s="266"/>
      <c r="H26" s="266"/>
      <c r="I26" s="266"/>
      <c r="J26" s="266"/>
      <c r="K26" s="266"/>
      <c r="L26" s="266"/>
      <c r="M26" s="266"/>
      <c r="N26" s="266"/>
      <c r="O26" s="469"/>
    </row>
    <row r="27" spans="1:15" s="455" customFormat="1" ht="12.75">
      <c r="A27" s="464"/>
      <c r="B27" s="470" t="s">
        <v>341</v>
      </c>
      <c r="C27" s="466" t="s">
        <v>339</v>
      </c>
      <c r="D27" s="467">
        <f>2*D24</f>
        <v>515.4</v>
      </c>
      <c r="E27" s="468"/>
      <c r="F27" s="468"/>
      <c r="G27" s="266"/>
      <c r="H27" s="266"/>
      <c r="I27" s="266"/>
      <c r="J27" s="266"/>
      <c r="K27" s="266"/>
      <c r="L27" s="266"/>
      <c r="M27" s="266"/>
      <c r="N27" s="266"/>
      <c r="O27" s="469"/>
    </row>
    <row r="28" spans="1:15" s="455" customFormat="1" ht="12.75">
      <c r="A28" s="464"/>
      <c r="B28" s="470" t="s">
        <v>342</v>
      </c>
      <c r="C28" s="466" t="s">
        <v>343</v>
      </c>
      <c r="D28" s="467">
        <f>0.33*D24</f>
        <v>85.041</v>
      </c>
      <c r="E28" s="468"/>
      <c r="F28" s="468"/>
      <c r="G28" s="266"/>
      <c r="H28" s="266"/>
      <c r="I28" s="266"/>
      <c r="J28" s="266"/>
      <c r="K28" s="266"/>
      <c r="L28" s="266"/>
      <c r="M28" s="266"/>
      <c r="N28" s="266"/>
      <c r="O28" s="469"/>
    </row>
    <row r="29" spans="1:15" s="455" customFormat="1" ht="25.5">
      <c r="A29" s="464">
        <v>6</v>
      </c>
      <c r="B29" s="247" t="s">
        <v>349</v>
      </c>
      <c r="C29" s="466" t="s">
        <v>101</v>
      </c>
      <c r="D29" s="467">
        <v>216</v>
      </c>
      <c r="E29" s="468"/>
      <c r="F29" s="468"/>
      <c r="G29" s="266"/>
      <c r="H29" s="266"/>
      <c r="I29" s="266"/>
      <c r="J29" s="266"/>
      <c r="K29" s="266"/>
      <c r="L29" s="266"/>
      <c r="M29" s="266"/>
      <c r="N29" s="266"/>
      <c r="O29" s="469"/>
    </row>
    <row r="30" spans="1:15" s="455" customFormat="1" ht="25.5">
      <c r="A30" s="464">
        <v>7</v>
      </c>
      <c r="B30" s="247" t="s">
        <v>350</v>
      </c>
      <c r="C30" s="466" t="s">
        <v>101</v>
      </c>
      <c r="D30" s="467">
        <v>55.5</v>
      </c>
      <c r="E30" s="468"/>
      <c r="F30" s="468"/>
      <c r="G30" s="266"/>
      <c r="H30" s="266"/>
      <c r="I30" s="266"/>
      <c r="J30" s="266"/>
      <c r="K30" s="266"/>
      <c r="L30" s="266"/>
      <c r="M30" s="266"/>
      <c r="N30" s="266"/>
      <c r="O30" s="469"/>
    </row>
    <row r="31" spans="1:15" s="455" customFormat="1" ht="25.5">
      <c r="A31" s="464">
        <v>8</v>
      </c>
      <c r="B31" s="247" t="s">
        <v>351</v>
      </c>
      <c r="C31" s="466" t="s">
        <v>101</v>
      </c>
      <c r="D31" s="467">
        <v>71.5</v>
      </c>
      <c r="E31" s="468"/>
      <c r="F31" s="468"/>
      <c r="G31" s="266"/>
      <c r="H31" s="266"/>
      <c r="I31" s="266"/>
      <c r="J31" s="266"/>
      <c r="K31" s="266"/>
      <c r="L31" s="266"/>
      <c r="M31" s="266"/>
      <c r="N31" s="266"/>
      <c r="O31" s="469"/>
    </row>
    <row r="32" spans="1:15" s="455" customFormat="1" ht="12.75">
      <c r="A32" s="464">
        <v>9</v>
      </c>
      <c r="B32" s="247" t="s">
        <v>352</v>
      </c>
      <c r="C32" s="466" t="s">
        <v>242</v>
      </c>
      <c r="D32" s="467">
        <v>96</v>
      </c>
      <c r="E32" s="468"/>
      <c r="F32" s="468"/>
      <c r="G32" s="266"/>
      <c r="H32" s="266"/>
      <c r="I32" s="266"/>
      <c r="J32" s="266"/>
      <c r="K32" s="266"/>
      <c r="L32" s="266"/>
      <c r="M32" s="266"/>
      <c r="N32" s="266"/>
      <c r="O32" s="469"/>
    </row>
    <row r="33" spans="1:15" s="455" customFormat="1" ht="25.5">
      <c r="A33" s="464">
        <v>10</v>
      </c>
      <c r="B33" s="471" t="s">
        <v>353</v>
      </c>
      <c r="C33" s="472" t="s">
        <v>101</v>
      </c>
      <c r="D33" s="473">
        <f>14+7+9+7+4+9+9+14+9+22</f>
        <v>104</v>
      </c>
      <c r="E33" s="468"/>
      <c r="F33" s="468"/>
      <c r="G33" s="266"/>
      <c r="H33" s="266"/>
      <c r="I33" s="266"/>
      <c r="J33" s="266"/>
      <c r="K33" s="266"/>
      <c r="L33" s="266"/>
      <c r="M33" s="266"/>
      <c r="N33" s="266"/>
      <c r="O33" s="469"/>
    </row>
    <row r="34" spans="1:15" s="455" customFormat="1" ht="25.5">
      <c r="A34" s="464">
        <v>11</v>
      </c>
      <c r="B34" s="471" t="s">
        <v>354</v>
      </c>
      <c r="C34" s="472" t="s">
        <v>101</v>
      </c>
      <c r="D34" s="473">
        <v>143</v>
      </c>
      <c r="E34" s="468"/>
      <c r="F34" s="468"/>
      <c r="G34" s="266"/>
      <c r="H34" s="266"/>
      <c r="I34" s="266"/>
      <c r="J34" s="266"/>
      <c r="K34" s="266"/>
      <c r="L34" s="266"/>
      <c r="M34" s="266"/>
      <c r="N34" s="266"/>
      <c r="O34" s="469"/>
    </row>
    <row r="35" spans="1:15" s="455" customFormat="1" ht="12.75">
      <c r="A35" s="464"/>
      <c r="B35" s="474" t="s">
        <v>1462</v>
      </c>
      <c r="C35" s="472" t="s">
        <v>78</v>
      </c>
      <c r="D35" s="473">
        <v>1</v>
      </c>
      <c r="E35" s="468"/>
      <c r="F35" s="468"/>
      <c r="G35" s="266"/>
      <c r="H35" s="266"/>
      <c r="I35" s="266"/>
      <c r="J35" s="266"/>
      <c r="K35" s="266"/>
      <c r="L35" s="266"/>
      <c r="M35" s="266"/>
      <c r="N35" s="266"/>
      <c r="O35" s="469"/>
    </row>
    <row r="36" spans="1:15" ht="12.75">
      <c r="A36" s="245">
        <v>12</v>
      </c>
      <c r="B36" s="190" t="s">
        <v>355</v>
      </c>
      <c r="C36" s="172" t="s">
        <v>211</v>
      </c>
      <c r="D36" s="334">
        <v>87.1</v>
      </c>
      <c r="E36" s="183"/>
      <c r="F36" s="183"/>
      <c r="G36" s="176"/>
      <c r="H36" s="176"/>
      <c r="I36" s="176"/>
      <c r="J36" s="176"/>
      <c r="K36" s="176"/>
      <c r="L36" s="176"/>
      <c r="M36" s="176"/>
      <c r="N36" s="176"/>
      <c r="O36" s="246"/>
    </row>
    <row r="37" spans="1:15" ht="14.25">
      <c r="A37" s="245">
        <v>13</v>
      </c>
      <c r="B37" s="190" t="s">
        <v>356</v>
      </c>
      <c r="C37" s="172" t="s">
        <v>357</v>
      </c>
      <c r="D37" s="334">
        <v>690</v>
      </c>
      <c r="E37" s="183"/>
      <c r="F37" s="183"/>
      <c r="G37" s="176"/>
      <c r="H37" s="176"/>
      <c r="I37" s="176"/>
      <c r="J37" s="176"/>
      <c r="K37" s="176"/>
      <c r="L37" s="176"/>
      <c r="M37" s="176"/>
      <c r="N37" s="176"/>
      <c r="O37" s="246"/>
    </row>
    <row r="38" spans="1:15" ht="12.75">
      <c r="A38" s="335"/>
      <c r="B38" s="324"/>
      <c r="C38" s="325"/>
      <c r="D38" s="325"/>
      <c r="E38" s="336"/>
      <c r="F38" s="336"/>
      <c r="G38" s="336"/>
      <c r="H38" s="337"/>
      <c r="I38" s="336"/>
      <c r="J38" s="336"/>
      <c r="K38" s="336"/>
      <c r="L38" s="336"/>
      <c r="M38" s="336"/>
      <c r="N38" s="336"/>
      <c r="O38" s="338"/>
    </row>
    <row r="39" spans="1:16" ht="12.75" customHeight="1">
      <c r="A39" s="564" t="s">
        <v>91</v>
      </c>
      <c r="B39" s="564"/>
      <c r="C39" s="564"/>
      <c r="D39" s="564"/>
      <c r="E39" s="564"/>
      <c r="F39" s="564"/>
      <c r="G39" s="564"/>
      <c r="H39" s="564"/>
      <c r="I39" s="564"/>
      <c r="J39" s="564"/>
      <c r="K39" s="248">
        <f>SUM(K13:K38)</f>
        <v>0</v>
      </c>
      <c r="L39" s="248">
        <f>SUM(L13:L38)</f>
        <v>0</v>
      </c>
      <c r="M39" s="248">
        <f>SUM(M13:M38)</f>
        <v>0</v>
      </c>
      <c r="N39" s="248">
        <f>SUM(N13:N38)</f>
        <v>0</v>
      </c>
      <c r="O39" s="249">
        <f>SUM(O13:O38)</f>
        <v>0</v>
      </c>
      <c r="P39" s="134"/>
    </row>
    <row r="40" spans="1:15" ht="12.75" customHeight="1">
      <c r="A40" s="530" t="s">
        <v>92</v>
      </c>
      <c r="B40" s="530"/>
      <c r="C40" s="530"/>
      <c r="D40" s="530"/>
      <c r="E40" s="530"/>
      <c r="F40" s="530"/>
      <c r="G40" s="530"/>
      <c r="H40" s="530"/>
      <c r="I40" s="530"/>
      <c r="J40" s="250">
        <v>0.05</v>
      </c>
      <c r="K40" s="251"/>
      <c r="L40" s="251"/>
      <c r="M40" s="252"/>
      <c r="N40" s="253">
        <f>ROUND(M39*J40,2)</f>
        <v>0</v>
      </c>
      <c r="O40" s="254">
        <f>SUM(M40:N40)</f>
        <v>0</v>
      </c>
    </row>
    <row r="41" spans="1:17" ht="12.75" customHeight="1">
      <c r="A41" s="531" t="s">
        <v>93</v>
      </c>
      <c r="B41" s="531"/>
      <c r="C41" s="531"/>
      <c r="D41" s="531"/>
      <c r="E41" s="531"/>
      <c r="F41" s="531"/>
      <c r="G41" s="531"/>
      <c r="H41" s="531"/>
      <c r="I41" s="531"/>
      <c r="J41" s="531"/>
      <c r="K41" s="255">
        <f>SUM(K39:K40)</f>
        <v>0</v>
      </c>
      <c r="L41" s="255">
        <f>SUM(L39:L40)</f>
        <v>0</v>
      </c>
      <c r="M41" s="255">
        <f>SUM(M39:M40)</f>
        <v>0</v>
      </c>
      <c r="N41" s="255">
        <f>SUM(N39:N40)</f>
        <v>0</v>
      </c>
      <c r="O41" s="256">
        <f>SUM(O39:O40)</f>
        <v>0</v>
      </c>
      <c r="Q41" s="134"/>
    </row>
    <row r="43" spans="1:15" ht="12.75">
      <c r="A43" s="141"/>
      <c r="B43" s="142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3" t="s">
        <v>94</v>
      </c>
      <c r="N43" s="557">
        <f>O41</f>
        <v>0</v>
      </c>
      <c r="O43" s="557"/>
    </row>
    <row r="44" spans="1:15" ht="15">
      <c r="A44" s="1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1"/>
      <c r="N44" s="141"/>
      <c r="O44" s="141"/>
    </row>
    <row r="45" spans="1:15" ht="15">
      <c r="A45" s="145" t="s">
        <v>95</v>
      </c>
      <c r="B45" s="146"/>
      <c r="C45" s="147"/>
      <c r="D45" s="147"/>
      <c r="E45" s="148"/>
      <c r="F45" s="148"/>
      <c r="G45" s="148"/>
      <c r="H45" s="149"/>
      <c r="I45" s="150"/>
      <c r="J45" s="558"/>
      <c r="K45" s="558"/>
      <c r="L45" s="558"/>
      <c r="M45" s="558"/>
      <c r="N45" s="558"/>
      <c r="O45" s="558"/>
    </row>
    <row r="46" spans="1:15" ht="12.75">
      <c r="A46" s="141"/>
      <c r="C46" s="151" t="s">
        <v>10</v>
      </c>
      <c r="D46" s="151"/>
      <c r="E46" s="3"/>
      <c r="F46" s="3"/>
      <c r="G46" s="3"/>
      <c r="H46" s="152"/>
      <c r="I46" s="152"/>
      <c r="J46" s="559"/>
      <c r="K46" s="559"/>
      <c r="L46" s="559"/>
      <c r="M46" s="559"/>
      <c r="N46" s="559"/>
      <c r="O46" s="559"/>
    </row>
    <row r="47" spans="1:15" ht="15">
      <c r="A47" s="153"/>
      <c r="B47" s="154"/>
      <c r="C47" s="63"/>
      <c r="D47" s="63"/>
      <c r="E47" s="63"/>
      <c r="F47" s="63"/>
      <c r="G47" s="63"/>
      <c r="H47" s="155"/>
      <c r="I47" s="155"/>
      <c r="J47" s="155"/>
      <c r="K47" s="155"/>
      <c r="L47" s="155"/>
      <c r="M47" s="155"/>
      <c r="N47" s="155"/>
      <c r="O47" s="155"/>
    </row>
    <row r="66" ht="12.75">
      <c r="O66" s="74"/>
    </row>
  </sheetData>
  <sheetProtection selectLockedCells="1" selectUnlockedCells="1"/>
  <mergeCells count="20">
    <mergeCell ref="A39:J39"/>
    <mergeCell ref="A40:I40"/>
    <mergeCell ref="A41:J41"/>
    <mergeCell ref="N43:O43"/>
    <mergeCell ref="J45:O45"/>
    <mergeCell ref="J46:O46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4"/>
  <sheetViews>
    <sheetView view="pageBreakPreview" zoomScaleSheetLayoutView="100" zoomScalePageLayoutView="0" workbookViewId="0" topLeftCell="A1">
      <selection activeCell="N7" sqref="N7:O7"/>
    </sheetView>
  </sheetViews>
  <sheetFormatPr defaultColWidth="11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18" width="9.57421875" style="23" customWidth="1"/>
    <col min="19" max="20" width="10.00390625" style="23" customWidth="1" outlineLevel="1"/>
    <col min="21" max="25" width="9.57421875" style="23" customWidth="1"/>
    <col min="26" max="27" width="10.00390625" style="23" customWidth="1" outlineLevel="1"/>
    <col min="28" max="246" width="9.57421875" style="23" customWidth="1"/>
  </cols>
  <sheetData>
    <row r="1" spans="1:15" ht="12.75" customHeight="1">
      <c r="A1" s="63"/>
      <c r="B1" s="545" t="s">
        <v>358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359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O307</f>
        <v>0</v>
      </c>
      <c r="O6" s="549"/>
    </row>
    <row r="7" spans="1:15" ht="15">
      <c r="A7" s="550" t="s">
        <v>360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65" t="s">
        <v>62</v>
      </c>
      <c r="F9" s="560"/>
      <c r="G9" s="560"/>
      <c r="H9" s="560"/>
      <c r="I9" s="560"/>
      <c r="J9" s="561"/>
      <c r="K9" s="553" t="s">
        <v>63</v>
      </c>
      <c r="L9" s="553"/>
      <c r="M9" s="553"/>
      <c r="N9" s="553"/>
      <c r="O9" s="553"/>
    </row>
    <row r="10" spans="1:15" ht="94.5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257" t="s">
        <v>361</v>
      </c>
      <c r="B12" s="258" t="s">
        <v>362</v>
      </c>
      <c r="C12" s="107"/>
      <c r="D12" s="108"/>
      <c r="E12" s="120"/>
      <c r="F12" s="101"/>
      <c r="G12" s="101"/>
      <c r="H12" s="101"/>
      <c r="I12" s="101"/>
      <c r="J12" s="102"/>
      <c r="K12" s="103"/>
      <c r="L12" s="101"/>
      <c r="M12" s="101"/>
      <c r="N12" s="101"/>
      <c r="O12" s="104"/>
    </row>
    <row r="13" spans="1:15" ht="12.75">
      <c r="A13" s="260" t="s">
        <v>29</v>
      </c>
      <c r="B13" s="261" t="s">
        <v>363</v>
      </c>
      <c r="C13" s="262"/>
      <c r="D13" s="339"/>
      <c r="E13" s="174"/>
      <c r="F13" s="176"/>
      <c r="G13" s="176"/>
      <c r="H13" s="176"/>
      <c r="I13" s="176"/>
      <c r="J13" s="177"/>
      <c r="K13" s="178"/>
      <c r="L13" s="176"/>
      <c r="M13" s="176"/>
      <c r="N13" s="176"/>
      <c r="O13" s="246"/>
    </row>
    <row r="14" spans="1:15" ht="12.75">
      <c r="A14" s="260" t="s">
        <v>30</v>
      </c>
      <c r="B14" s="263" t="s">
        <v>364</v>
      </c>
      <c r="C14" s="264" t="s">
        <v>365</v>
      </c>
      <c r="D14" s="340">
        <v>12</v>
      </c>
      <c r="E14" s="174"/>
      <c r="F14" s="176"/>
      <c r="G14" s="176"/>
      <c r="H14" s="176"/>
      <c r="I14" s="176"/>
      <c r="J14" s="177"/>
      <c r="K14" s="178"/>
      <c r="L14" s="176"/>
      <c r="M14" s="176"/>
      <c r="N14" s="176"/>
      <c r="O14" s="246"/>
    </row>
    <row r="15" spans="1:15" ht="12.75">
      <c r="A15" s="260" t="s">
        <v>31</v>
      </c>
      <c r="B15" s="263" t="s">
        <v>366</v>
      </c>
      <c r="C15" s="264" t="s">
        <v>365</v>
      </c>
      <c r="D15" s="340">
        <v>21</v>
      </c>
      <c r="E15" s="174"/>
      <c r="F15" s="176"/>
      <c r="G15" s="176"/>
      <c r="H15" s="176"/>
      <c r="I15" s="176"/>
      <c r="J15" s="177"/>
      <c r="K15" s="178"/>
      <c r="L15" s="176"/>
      <c r="M15" s="176"/>
      <c r="N15" s="176"/>
      <c r="O15" s="246"/>
    </row>
    <row r="16" spans="1:15" ht="38.25">
      <c r="A16" s="260" t="s">
        <v>32</v>
      </c>
      <c r="B16" s="263" t="s">
        <v>367</v>
      </c>
      <c r="C16" s="264" t="s">
        <v>365</v>
      </c>
      <c r="D16" s="340" t="s">
        <v>368</v>
      </c>
      <c r="E16" s="174"/>
      <c r="F16" s="176"/>
      <c r="G16" s="176"/>
      <c r="H16" s="176"/>
      <c r="I16" s="176"/>
      <c r="J16" s="177"/>
      <c r="K16" s="178"/>
      <c r="L16" s="176"/>
      <c r="M16" s="176"/>
      <c r="N16" s="176"/>
      <c r="O16" s="246"/>
    </row>
    <row r="17" spans="1:15" ht="25.5">
      <c r="A17" s="260" t="s">
        <v>33</v>
      </c>
      <c r="B17" s="263" t="s">
        <v>369</v>
      </c>
      <c r="C17" s="264" t="s">
        <v>365</v>
      </c>
      <c r="D17" s="340">
        <v>29</v>
      </c>
      <c r="E17" s="174"/>
      <c r="F17" s="176"/>
      <c r="G17" s="176"/>
      <c r="H17" s="176"/>
      <c r="I17" s="176"/>
      <c r="J17" s="177"/>
      <c r="K17" s="178"/>
      <c r="L17" s="176"/>
      <c r="M17" s="176"/>
      <c r="N17" s="176"/>
      <c r="O17" s="246"/>
    </row>
    <row r="18" spans="1:15" ht="25.5">
      <c r="A18" s="260" t="s">
        <v>34</v>
      </c>
      <c r="B18" s="263" t="s">
        <v>370</v>
      </c>
      <c r="C18" s="264" t="s">
        <v>365</v>
      </c>
      <c r="D18" s="340">
        <v>26</v>
      </c>
      <c r="E18" s="174"/>
      <c r="F18" s="176"/>
      <c r="G18" s="176"/>
      <c r="H18" s="176"/>
      <c r="I18" s="176"/>
      <c r="J18" s="177"/>
      <c r="K18" s="178"/>
      <c r="L18" s="176"/>
      <c r="M18" s="176"/>
      <c r="N18" s="176"/>
      <c r="O18" s="246"/>
    </row>
    <row r="19" spans="1:15" ht="25.5">
      <c r="A19" s="260" t="s">
        <v>35</v>
      </c>
      <c r="B19" s="263" t="s">
        <v>371</v>
      </c>
      <c r="C19" s="264" t="s">
        <v>365</v>
      </c>
      <c r="D19" s="340">
        <v>44</v>
      </c>
      <c r="E19" s="174"/>
      <c r="F19" s="176"/>
      <c r="G19" s="176"/>
      <c r="H19" s="176"/>
      <c r="I19" s="176"/>
      <c r="J19" s="177"/>
      <c r="K19" s="178"/>
      <c r="L19" s="176"/>
      <c r="M19" s="176"/>
      <c r="N19" s="176"/>
      <c r="O19" s="246"/>
    </row>
    <row r="20" spans="1:15" ht="25.5">
      <c r="A20" s="260" t="s">
        <v>36</v>
      </c>
      <c r="B20" s="263" t="s">
        <v>372</v>
      </c>
      <c r="C20" s="264" t="s">
        <v>365</v>
      </c>
      <c r="D20" s="340">
        <v>19</v>
      </c>
      <c r="E20" s="174"/>
      <c r="F20" s="176"/>
      <c r="G20" s="176"/>
      <c r="H20" s="176"/>
      <c r="I20" s="176"/>
      <c r="J20" s="177"/>
      <c r="K20" s="178"/>
      <c r="L20" s="176"/>
      <c r="M20" s="176"/>
      <c r="N20" s="176"/>
      <c r="O20" s="246"/>
    </row>
    <row r="21" spans="1:15" ht="25.5">
      <c r="A21" s="260" t="s">
        <v>37</v>
      </c>
      <c r="B21" s="263" t="s">
        <v>373</v>
      </c>
      <c r="C21" s="264" t="s">
        <v>365</v>
      </c>
      <c r="D21" s="340">
        <v>46</v>
      </c>
      <c r="E21" s="174"/>
      <c r="F21" s="176"/>
      <c r="G21" s="176"/>
      <c r="H21" s="176"/>
      <c r="I21" s="176"/>
      <c r="J21" s="177"/>
      <c r="K21" s="178"/>
      <c r="L21" s="176"/>
      <c r="M21" s="176"/>
      <c r="N21" s="176"/>
      <c r="O21" s="246"/>
    </row>
    <row r="22" spans="1:15" ht="12.75">
      <c r="A22" s="260" t="s">
        <v>38</v>
      </c>
      <c r="B22" s="265" t="s">
        <v>374</v>
      </c>
      <c r="C22" s="264" t="s">
        <v>365</v>
      </c>
      <c r="D22" s="340">
        <v>7</v>
      </c>
      <c r="E22" s="174"/>
      <c r="F22" s="176"/>
      <c r="G22" s="176"/>
      <c r="H22" s="176"/>
      <c r="I22" s="266"/>
      <c r="J22" s="177"/>
      <c r="K22" s="178"/>
      <c r="L22" s="176"/>
      <c r="M22" s="176"/>
      <c r="N22" s="176"/>
      <c r="O22" s="246"/>
    </row>
    <row r="23" spans="1:15" ht="12.75">
      <c r="A23" s="260" t="s">
        <v>39</v>
      </c>
      <c r="B23" s="265" t="s">
        <v>375</v>
      </c>
      <c r="C23" s="264" t="s">
        <v>365</v>
      </c>
      <c r="D23" s="340">
        <v>11</v>
      </c>
      <c r="E23" s="174"/>
      <c r="F23" s="176"/>
      <c r="G23" s="176"/>
      <c r="H23" s="176"/>
      <c r="I23" s="176"/>
      <c r="J23" s="177"/>
      <c r="K23" s="178"/>
      <c r="L23" s="176"/>
      <c r="M23" s="176"/>
      <c r="N23" s="176"/>
      <c r="O23" s="246"/>
    </row>
    <row r="24" spans="1:15" ht="12.75">
      <c r="A24" s="260" t="s">
        <v>376</v>
      </c>
      <c r="B24" s="265" t="s">
        <v>377</v>
      </c>
      <c r="C24" s="264" t="s">
        <v>365</v>
      </c>
      <c r="D24" s="340">
        <v>29</v>
      </c>
      <c r="E24" s="174"/>
      <c r="F24" s="176"/>
      <c r="G24" s="176"/>
      <c r="H24" s="176"/>
      <c r="I24" s="176"/>
      <c r="J24" s="177"/>
      <c r="K24" s="178"/>
      <c r="L24" s="176"/>
      <c r="M24" s="176"/>
      <c r="N24" s="176"/>
      <c r="O24" s="246"/>
    </row>
    <row r="25" spans="1:15" ht="12.75">
      <c r="A25" s="260" t="s">
        <v>378</v>
      </c>
      <c r="B25" s="265" t="s">
        <v>379</v>
      </c>
      <c r="C25" s="264" t="s">
        <v>365</v>
      </c>
      <c r="D25" s="340">
        <v>26</v>
      </c>
      <c r="E25" s="174"/>
      <c r="F25" s="176"/>
      <c r="G25" s="176"/>
      <c r="H25" s="176"/>
      <c r="I25" s="176"/>
      <c r="J25" s="177"/>
      <c r="K25" s="178"/>
      <c r="L25" s="176"/>
      <c r="M25" s="176"/>
      <c r="N25" s="176"/>
      <c r="O25" s="246"/>
    </row>
    <row r="26" spans="1:15" ht="12.75">
      <c r="A26" s="260" t="s">
        <v>380</v>
      </c>
      <c r="B26" s="265" t="s">
        <v>381</v>
      </c>
      <c r="C26" s="264" t="s">
        <v>365</v>
      </c>
      <c r="D26" s="340">
        <v>44</v>
      </c>
      <c r="E26" s="174"/>
      <c r="F26" s="176"/>
      <c r="G26" s="176"/>
      <c r="H26" s="176"/>
      <c r="I26" s="176"/>
      <c r="J26" s="177"/>
      <c r="K26" s="178"/>
      <c r="L26" s="176"/>
      <c r="M26" s="176"/>
      <c r="N26" s="176"/>
      <c r="O26" s="246"/>
    </row>
    <row r="27" spans="1:15" ht="12.75">
      <c r="A27" s="260" t="s">
        <v>382</v>
      </c>
      <c r="B27" s="265" t="s">
        <v>374</v>
      </c>
      <c r="C27" s="264" t="s">
        <v>365</v>
      </c>
      <c r="D27" s="340">
        <v>19</v>
      </c>
      <c r="E27" s="174"/>
      <c r="F27" s="176"/>
      <c r="G27" s="176"/>
      <c r="H27" s="176"/>
      <c r="I27" s="176"/>
      <c r="J27" s="177"/>
      <c r="K27" s="178"/>
      <c r="L27" s="176"/>
      <c r="M27" s="176"/>
      <c r="N27" s="176"/>
      <c r="O27" s="246"/>
    </row>
    <row r="28" spans="1:15" ht="12.75">
      <c r="A28" s="260" t="s">
        <v>383</v>
      </c>
      <c r="B28" s="265" t="s">
        <v>384</v>
      </c>
      <c r="C28" s="264" t="s">
        <v>365</v>
      </c>
      <c r="D28" s="340">
        <v>46</v>
      </c>
      <c r="E28" s="174"/>
      <c r="F28" s="176"/>
      <c r="G28" s="176"/>
      <c r="H28" s="176"/>
      <c r="I28" s="176"/>
      <c r="J28" s="177"/>
      <c r="K28" s="178"/>
      <c r="L28" s="176"/>
      <c r="M28" s="176"/>
      <c r="N28" s="176"/>
      <c r="O28" s="246"/>
    </row>
    <row r="29" spans="1:15" ht="12.75">
      <c r="A29" s="260" t="s">
        <v>385</v>
      </c>
      <c r="B29" s="265" t="s">
        <v>386</v>
      </c>
      <c r="C29" s="264" t="s">
        <v>73</v>
      </c>
      <c r="D29" s="340">
        <v>2</v>
      </c>
      <c r="E29" s="174"/>
      <c r="F29" s="176"/>
      <c r="G29" s="176"/>
      <c r="H29" s="176"/>
      <c r="I29" s="176"/>
      <c r="J29" s="177"/>
      <c r="K29" s="178"/>
      <c r="L29" s="176"/>
      <c r="M29" s="176"/>
      <c r="N29" s="176"/>
      <c r="O29" s="246"/>
    </row>
    <row r="30" spans="1:15" ht="12.75">
      <c r="A30" s="260" t="s">
        <v>387</v>
      </c>
      <c r="B30" s="265" t="s">
        <v>388</v>
      </c>
      <c r="C30" s="264" t="s">
        <v>73</v>
      </c>
      <c r="D30" s="340">
        <v>2</v>
      </c>
      <c r="E30" s="174"/>
      <c r="F30" s="176"/>
      <c r="G30" s="176"/>
      <c r="H30" s="176"/>
      <c r="I30" s="176"/>
      <c r="J30" s="177"/>
      <c r="K30" s="178"/>
      <c r="L30" s="176"/>
      <c r="M30" s="176"/>
      <c r="N30" s="176"/>
      <c r="O30" s="246"/>
    </row>
    <row r="31" spans="1:15" ht="25.5">
      <c r="A31" s="260" t="s">
        <v>389</v>
      </c>
      <c r="B31" s="265" t="s">
        <v>390</v>
      </c>
      <c r="C31" s="264" t="s">
        <v>73</v>
      </c>
      <c r="D31" s="340" t="s">
        <v>391</v>
      </c>
      <c r="E31" s="174"/>
      <c r="F31" s="176"/>
      <c r="G31" s="176"/>
      <c r="H31" s="369"/>
      <c r="I31" s="176"/>
      <c r="J31" s="177"/>
      <c r="K31" s="178"/>
      <c r="L31" s="176"/>
      <c r="M31" s="176"/>
      <c r="N31" s="176"/>
      <c r="O31" s="246"/>
    </row>
    <row r="32" spans="1:15" ht="25.5">
      <c r="A32" s="260" t="s">
        <v>392</v>
      </c>
      <c r="B32" s="265" t="s">
        <v>393</v>
      </c>
      <c r="C32" s="264" t="s">
        <v>73</v>
      </c>
      <c r="D32" s="340" t="s">
        <v>394</v>
      </c>
      <c r="E32" s="174"/>
      <c r="F32" s="176"/>
      <c r="G32" s="176"/>
      <c r="H32" s="266"/>
      <c r="I32" s="176"/>
      <c r="J32" s="177"/>
      <c r="K32" s="178"/>
      <c r="L32" s="176"/>
      <c r="M32" s="176"/>
      <c r="N32" s="176"/>
      <c r="O32" s="246"/>
    </row>
    <row r="33" spans="1:15" ht="25.5">
      <c r="A33" s="260" t="s">
        <v>395</v>
      </c>
      <c r="B33" s="265" t="s">
        <v>396</v>
      </c>
      <c r="C33" s="264" t="s">
        <v>73</v>
      </c>
      <c r="D33" s="340" t="s">
        <v>361</v>
      </c>
      <c r="E33" s="278"/>
      <c r="F33" s="176"/>
      <c r="G33" s="176"/>
      <c r="H33" s="369"/>
      <c r="I33" s="176"/>
      <c r="J33" s="177"/>
      <c r="K33" s="178"/>
      <c r="L33" s="176"/>
      <c r="M33" s="176"/>
      <c r="N33" s="176"/>
      <c r="O33" s="246"/>
    </row>
    <row r="34" spans="1:15" ht="25.5">
      <c r="A34" s="260" t="s">
        <v>397</v>
      </c>
      <c r="B34" s="265" t="s">
        <v>398</v>
      </c>
      <c r="C34" s="264" t="s">
        <v>73</v>
      </c>
      <c r="D34" s="340" t="s">
        <v>394</v>
      </c>
      <c r="E34" s="174"/>
      <c r="F34" s="176"/>
      <c r="G34" s="176"/>
      <c r="H34" s="369"/>
      <c r="I34" s="176"/>
      <c r="J34" s="177"/>
      <c r="K34" s="178"/>
      <c r="L34" s="176"/>
      <c r="M34" s="176"/>
      <c r="N34" s="176"/>
      <c r="O34" s="246"/>
    </row>
    <row r="35" spans="1:15" ht="25.5">
      <c r="A35" s="260" t="s">
        <v>399</v>
      </c>
      <c r="B35" s="265" t="s">
        <v>400</v>
      </c>
      <c r="C35" s="264" t="s">
        <v>73</v>
      </c>
      <c r="D35" s="340" t="s">
        <v>361</v>
      </c>
      <c r="E35" s="174"/>
      <c r="F35" s="176"/>
      <c r="G35" s="176"/>
      <c r="H35" s="266"/>
      <c r="I35" s="176"/>
      <c r="J35" s="177"/>
      <c r="K35" s="178"/>
      <c r="L35" s="176"/>
      <c r="M35" s="176"/>
      <c r="N35" s="176"/>
      <c r="O35" s="246"/>
    </row>
    <row r="36" spans="1:15" ht="25.5">
      <c r="A36" s="260" t="s">
        <v>401</v>
      </c>
      <c r="B36" s="265" t="s">
        <v>402</v>
      </c>
      <c r="C36" s="264" t="s">
        <v>78</v>
      </c>
      <c r="D36" s="340">
        <v>4</v>
      </c>
      <c r="E36" s="174"/>
      <c r="F36" s="176"/>
      <c r="G36" s="176"/>
      <c r="H36" s="176"/>
      <c r="I36" s="176"/>
      <c r="J36" s="177"/>
      <c r="K36" s="178"/>
      <c r="L36" s="176"/>
      <c r="M36" s="176"/>
      <c r="N36" s="176"/>
      <c r="O36" s="246"/>
    </row>
    <row r="37" spans="1:15" ht="25.5">
      <c r="A37" s="260" t="s">
        <v>403</v>
      </c>
      <c r="B37" s="265" t="s">
        <v>404</v>
      </c>
      <c r="C37" s="264" t="s">
        <v>78</v>
      </c>
      <c r="D37" s="340">
        <v>5</v>
      </c>
      <c r="E37" s="174"/>
      <c r="F37" s="176"/>
      <c r="G37" s="176"/>
      <c r="H37" s="176"/>
      <c r="I37" s="176"/>
      <c r="J37" s="177"/>
      <c r="K37" s="178"/>
      <c r="L37" s="176"/>
      <c r="M37" s="176"/>
      <c r="N37" s="176"/>
      <c r="O37" s="246"/>
    </row>
    <row r="38" spans="1:15" ht="25.5">
      <c r="A38" s="260" t="s">
        <v>405</v>
      </c>
      <c r="B38" s="265" t="s">
        <v>406</v>
      </c>
      <c r="C38" s="264" t="s">
        <v>73</v>
      </c>
      <c r="D38" s="340">
        <v>18</v>
      </c>
      <c r="E38" s="174"/>
      <c r="F38" s="176"/>
      <c r="G38" s="176"/>
      <c r="H38" s="176"/>
      <c r="I38" s="176"/>
      <c r="J38" s="177"/>
      <c r="K38" s="178"/>
      <c r="L38" s="176"/>
      <c r="M38" s="176"/>
      <c r="N38" s="176"/>
      <c r="O38" s="246"/>
    </row>
    <row r="39" spans="1:15" ht="12.75">
      <c r="A39" s="260" t="s">
        <v>407</v>
      </c>
      <c r="B39" s="267" t="s">
        <v>408</v>
      </c>
      <c r="C39" s="264" t="s">
        <v>73</v>
      </c>
      <c r="D39" s="340">
        <v>9</v>
      </c>
      <c r="E39" s="174"/>
      <c r="F39" s="176"/>
      <c r="G39" s="176"/>
      <c r="H39" s="176"/>
      <c r="I39" s="176"/>
      <c r="J39" s="177"/>
      <c r="K39" s="178"/>
      <c r="L39" s="176"/>
      <c r="M39" s="176"/>
      <c r="N39" s="176"/>
      <c r="O39" s="246"/>
    </row>
    <row r="40" spans="1:15" ht="25.5">
      <c r="A40" s="260" t="s">
        <v>409</v>
      </c>
      <c r="B40" s="267" t="s">
        <v>410</v>
      </c>
      <c r="C40" s="264" t="s">
        <v>73</v>
      </c>
      <c r="D40" s="340" t="s">
        <v>411</v>
      </c>
      <c r="E40" s="174"/>
      <c r="F40" s="176"/>
      <c r="G40" s="176"/>
      <c r="H40" s="176"/>
      <c r="I40" s="176"/>
      <c r="J40" s="177"/>
      <c r="K40" s="178"/>
      <c r="L40" s="176"/>
      <c r="M40" s="176"/>
      <c r="N40" s="176"/>
      <c r="O40" s="246"/>
    </row>
    <row r="41" spans="1:15" ht="12.75">
      <c r="A41" s="260" t="s">
        <v>412</v>
      </c>
      <c r="B41" s="265" t="s">
        <v>413</v>
      </c>
      <c r="C41" s="264" t="s">
        <v>73</v>
      </c>
      <c r="D41" s="340">
        <v>118</v>
      </c>
      <c r="E41" s="174"/>
      <c r="F41" s="176"/>
      <c r="G41" s="176"/>
      <c r="H41" s="176"/>
      <c r="I41" s="176"/>
      <c r="J41" s="177"/>
      <c r="K41" s="178"/>
      <c r="L41" s="176"/>
      <c r="M41" s="176"/>
      <c r="N41" s="176"/>
      <c r="O41" s="246"/>
    </row>
    <row r="42" spans="1:15" ht="12.75">
      <c r="A42" s="260" t="s">
        <v>414</v>
      </c>
      <c r="B42" s="263" t="s">
        <v>415</v>
      </c>
      <c r="C42" s="264" t="s">
        <v>365</v>
      </c>
      <c r="D42" s="340">
        <v>584</v>
      </c>
      <c r="E42" s="174"/>
      <c r="F42" s="176"/>
      <c r="G42" s="176"/>
      <c r="H42" s="176"/>
      <c r="I42" s="176"/>
      <c r="J42" s="177"/>
      <c r="K42" s="178"/>
      <c r="L42" s="176"/>
      <c r="M42" s="176"/>
      <c r="N42" s="176"/>
      <c r="O42" s="246"/>
    </row>
    <row r="43" spans="1:15" ht="12.75">
      <c r="A43" s="260" t="s">
        <v>416</v>
      </c>
      <c r="B43" s="263" t="s">
        <v>417</v>
      </c>
      <c r="C43" s="264" t="s">
        <v>73</v>
      </c>
      <c r="D43" s="340">
        <v>70</v>
      </c>
      <c r="E43" s="174"/>
      <c r="F43" s="176"/>
      <c r="G43" s="176"/>
      <c r="H43" s="176"/>
      <c r="I43" s="176"/>
      <c r="J43" s="177"/>
      <c r="K43" s="178"/>
      <c r="L43" s="176"/>
      <c r="M43" s="176"/>
      <c r="N43" s="176"/>
      <c r="O43" s="246"/>
    </row>
    <row r="44" spans="1:15" ht="12.75">
      <c r="A44" s="260" t="s">
        <v>418</v>
      </c>
      <c r="B44" s="263" t="s">
        <v>419</v>
      </c>
      <c r="C44" s="264" t="s">
        <v>365</v>
      </c>
      <c r="D44" s="340">
        <v>97</v>
      </c>
      <c r="E44" s="174"/>
      <c r="F44" s="176"/>
      <c r="G44" s="176"/>
      <c r="H44" s="176"/>
      <c r="I44" s="176"/>
      <c r="J44" s="177"/>
      <c r="K44" s="178"/>
      <c r="L44" s="176"/>
      <c r="M44" s="176"/>
      <c r="N44" s="176"/>
      <c r="O44" s="246"/>
    </row>
    <row r="45" spans="1:15" ht="25.5">
      <c r="A45" s="260" t="s">
        <v>420</v>
      </c>
      <c r="B45" s="263" t="s">
        <v>421</v>
      </c>
      <c r="C45" s="264" t="s">
        <v>73</v>
      </c>
      <c r="D45" s="340" t="s">
        <v>422</v>
      </c>
      <c r="E45" s="174"/>
      <c r="F45" s="176"/>
      <c r="G45" s="176"/>
      <c r="H45" s="176"/>
      <c r="I45" s="176"/>
      <c r="J45" s="177"/>
      <c r="K45" s="178"/>
      <c r="L45" s="176"/>
      <c r="M45" s="176"/>
      <c r="N45" s="176"/>
      <c r="O45" s="246"/>
    </row>
    <row r="46" spans="1:15" ht="12.75">
      <c r="A46" s="260" t="s">
        <v>423</v>
      </c>
      <c r="B46" s="263" t="s">
        <v>424</v>
      </c>
      <c r="C46" s="264" t="s">
        <v>73</v>
      </c>
      <c r="D46" s="340">
        <v>24</v>
      </c>
      <c r="E46" s="174"/>
      <c r="F46" s="176"/>
      <c r="G46" s="176"/>
      <c r="H46" s="176"/>
      <c r="I46" s="176"/>
      <c r="J46" s="177"/>
      <c r="K46" s="178"/>
      <c r="L46" s="176"/>
      <c r="M46" s="176"/>
      <c r="N46" s="176"/>
      <c r="O46" s="246"/>
    </row>
    <row r="47" spans="1:15" ht="25.5">
      <c r="A47" s="260" t="s">
        <v>425</v>
      </c>
      <c r="B47" s="265" t="s">
        <v>426</v>
      </c>
      <c r="C47" s="264" t="s">
        <v>73</v>
      </c>
      <c r="D47" s="340" t="s">
        <v>361</v>
      </c>
      <c r="E47" s="174"/>
      <c r="F47" s="176"/>
      <c r="G47" s="176"/>
      <c r="H47" s="176"/>
      <c r="I47" s="266"/>
      <c r="J47" s="177"/>
      <c r="K47" s="178"/>
      <c r="L47" s="176"/>
      <c r="M47" s="176"/>
      <c r="N47" s="176"/>
      <c r="O47" s="246"/>
    </row>
    <row r="48" spans="1:15" ht="38.25">
      <c r="A48" s="260" t="s">
        <v>427</v>
      </c>
      <c r="B48" s="265" t="s">
        <v>428</v>
      </c>
      <c r="C48" s="264" t="s">
        <v>73</v>
      </c>
      <c r="D48" s="340" t="s">
        <v>429</v>
      </c>
      <c r="E48" s="174"/>
      <c r="F48" s="176"/>
      <c r="G48" s="176"/>
      <c r="H48" s="176"/>
      <c r="I48" s="176"/>
      <c r="J48" s="177"/>
      <c r="K48" s="178"/>
      <c r="L48" s="176"/>
      <c r="M48" s="176"/>
      <c r="N48" s="176"/>
      <c r="O48" s="246"/>
    </row>
    <row r="49" spans="1:15" ht="25.5">
      <c r="A49" s="260" t="s">
        <v>430</v>
      </c>
      <c r="B49" s="265" t="s">
        <v>431</v>
      </c>
      <c r="C49" s="264" t="s">
        <v>78</v>
      </c>
      <c r="D49" s="340">
        <v>10</v>
      </c>
      <c r="E49" s="174"/>
      <c r="F49" s="176"/>
      <c r="G49" s="176"/>
      <c r="H49" s="176"/>
      <c r="I49" s="176"/>
      <c r="J49" s="177"/>
      <c r="K49" s="178"/>
      <c r="L49" s="176"/>
      <c r="M49" s="176"/>
      <c r="N49" s="176"/>
      <c r="O49" s="246"/>
    </row>
    <row r="50" spans="1:15" ht="25.5">
      <c r="A50" s="260" t="s">
        <v>432</v>
      </c>
      <c r="B50" s="265" t="s">
        <v>433</v>
      </c>
      <c r="C50" s="264" t="s">
        <v>78</v>
      </c>
      <c r="D50" s="340">
        <v>50</v>
      </c>
      <c r="E50" s="174"/>
      <c r="F50" s="176"/>
      <c r="G50" s="176"/>
      <c r="H50" s="176"/>
      <c r="I50" s="176"/>
      <c r="J50" s="177"/>
      <c r="K50" s="178"/>
      <c r="L50" s="176"/>
      <c r="M50" s="176"/>
      <c r="N50" s="176"/>
      <c r="O50" s="246"/>
    </row>
    <row r="51" spans="1:15" ht="38.25">
      <c r="A51" s="260" t="s">
        <v>434</v>
      </c>
      <c r="B51" s="265" t="s">
        <v>435</v>
      </c>
      <c r="C51" s="264" t="s">
        <v>78</v>
      </c>
      <c r="D51" s="340">
        <v>1</v>
      </c>
      <c r="E51" s="174"/>
      <c r="F51" s="176"/>
      <c r="G51" s="176"/>
      <c r="H51" s="176"/>
      <c r="I51" s="176"/>
      <c r="J51" s="177"/>
      <c r="K51" s="178"/>
      <c r="L51" s="176"/>
      <c r="M51" s="176"/>
      <c r="N51" s="176"/>
      <c r="O51" s="246"/>
    </row>
    <row r="52" spans="1:15" ht="25.5">
      <c r="A52" s="260" t="s">
        <v>436</v>
      </c>
      <c r="B52" s="265" t="s">
        <v>437</v>
      </c>
      <c r="C52" s="264" t="s">
        <v>78</v>
      </c>
      <c r="D52" s="340">
        <v>1</v>
      </c>
      <c r="E52" s="174"/>
      <c r="F52" s="176"/>
      <c r="G52" s="176"/>
      <c r="H52" s="176"/>
      <c r="I52" s="176"/>
      <c r="J52" s="177"/>
      <c r="K52" s="178"/>
      <c r="L52" s="176"/>
      <c r="M52" s="176"/>
      <c r="N52" s="176"/>
      <c r="O52" s="246"/>
    </row>
    <row r="53" spans="1:15" ht="25.5">
      <c r="A53" s="260" t="s">
        <v>438</v>
      </c>
      <c r="B53" s="265" t="s">
        <v>439</v>
      </c>
      <c r="C53" s="264" t="s">
        <v>78</v>
      </c>
      <c r="D53" s="340">
        <v>1</v>
      </c>
      <c r="E53" s="174"/>
      <c r="F53" s="176"/>
      <c r="G53" s="176"/>
      <c r="H53" s="176"/>
      <c r="I53" s="176"/>
      <c r="J53" s="177"/>
      <c r="K53" s="178"/>
      <c r="L53" s="176"/>
      <c r="M53" s="176"/>
      <c r="N53" s="176"/>
      <c r="O53" s="246"/>
    </row>
    <row r="54" spans="1:15" ht="12.75">
      <c r="A54" s="260" t="s">
        <v>440</v>
      </c>
      <c r="B54" s="265" t="s">
        <v>441</v>
      </c>
      <c r="C54" s="264" t="s">
        <v>78</v>
      </c>
      <c r="D54" s="340">
        <v>1</v>
      </c>
      <c r="E54" s="174"/>
      <c r="F54" s="176"/>
      <c r="G54" s="176"/>
      <c r="H54" s="176"/>
      <c r="I54" s="176"/>
      <c r="J54" s="177"/>
      <c r="K54" s="178"/>
      <c r="L54" s="176"/>
      <c r="M54" s="176"/>
      <c r="N54" s="176"/>
      <c r="O54" s="246"/>
    </row>
    <row r="55" spans="1:15" ht="25.5">
      <c r="A55" s="260" t="s">
        <v>442</v>
      </c>
      <c r="B55" s="268" t="s">
        <v>443</v>
      </c>
      <c r="C55" s="264"/>
      <c r="D55" s="340"/>
      <c r="E55" s="174"/>
      <c r="F55" s="176"/>
      <c r="G55" s="176"/>
      <c r="H55" s="176"/>
      <c r="I55" s="176"/>
      <c r="J55" s="177"/>
      <c r="K55" s="178"/>
      <c r="L55" s="176"/>
      <c r="M55" s="176"/>
      <c r="N55" s="176"/>
      <c r="O55" s="246"/>
    </row>
    <row r="56" spans="1:15" ht="25.5">
      <c r="A56" s="260" t="s">
        <v>444</v>
      </c>
      <c r="B56" s="265" t="s">
        <v>445</v>
      </c>
      <c r="C56" s="264" t="s">
        <v>365</v>
      </c>
      <c r="D56" s="340">
        <v>4</v>
      </c>
      <c r="E56" s="174"/>
      <c r="F56" s="176"/>
      <c r="G56" s="176"/>
      <c r="H56" s="176"/>
      <c r="I56" s="176"/>
      <c r="J56" s="177"/>
      <c r="K56" s="178"/>
      <c r="L56" s="176"/>
      <c r="M56" s="176"/>
      <c r="N56" s="176"/>
      <c r="O56" s="246"/>
    </row>
    <row r="57" spans="1:15" ht="25.5">
      <c r="A57" s="260" t="s">
        <v>446</v>
      </c>
      <c r="B57" s="265" t="s">
        <v>447</v>
      </c>
      <c r="C57" s="264" t="s">
        <v>365</v>
      </c>
      <c r="D57" s="340">
        <v>74</v>
      </c>
      <c r="E57" s="174"/>
      <c r="F57" s="176"/>
      <c r="G57" s="176"/>
      <c r="H57" s="176"/>
      <c r="I57" s="176"/>
      <c r="J57" s="177"/>
      <c r="K57" s="178"/>
      <c r="L57" s="176"/>
      <c r="M57" s="176"/>
      <c r="N57" s="176"/>
      <c r="O57" s="246"/>
    </row>
    <row r="58" spans="1:15" ht="25.5">
      <c r="A58" s="260" t="s">
        <v>448</v>
      </c>
      <c r="B58" s="265" t="s">
        <v>449</v>
      </c>
      <c r="C58" s="264" t="s">
        <v>365</v>
      </c>
      <c r="D58" s="340">
        <v>66</v>
      </c>
      <c r="E58" s="174"/>
      <c r="F58" s="176"/>
      <c r="G58" s="176"/>
      <c r="H58" s="176"/>
      <c r="I58" s="176"/>
      <c r="J58" s="177"/>
      <c r="K58" s="178"/>
      <c r="L58" s="176"/>
      <c r="M58" s="176"/>
      <c r="N58" s="176"/>
      <c r="O58" s="246"/>
    </row>
    <row r="59" spans="1:15" ht="25.5">
      <c r="A59" s="260" t="s">
        <v>450</v>
      </c>
      <c r="B59" s="265" t="s">
        <v>369</v>
      </c>
      <c r="C59" s="264" t="s">
        <v>365</v>
      </c>
      <c r="D59" s="340">
        <v>16</v>
      </c>
      <c r="E59" s="174"/>
      <c r="F59" s="176"/>
      <c r="G59" s="176"/>
      <c r="H59" s="176"/>
      <c r="I59" s="176"/>
      <c r="J59" s="177"/>
      <c r="K59" s="178"/>
      <c r="L59" s="176"/>
      <c r="M59" s="176"/>
      <c r="N59" s="176"/>
      <c r="O59" s="246"/>
    </row>
    <row r="60" spans="1:15" ht="25.5">
      <c r="A60" s="260" t="s">
        <v>451</v>
      </c>
      <c r="B60" s="265" t="s">
        <v>370</v>
      </c>
      <c r="C60" s="264" t="s">
        <v>365</v>
      </c>
      <c r="D60" s="340">
        <v>36</v>
      </c>
      <c r="E60" s="174"/>
      <c r="F60" s="176"/>
      <c r="G60" s="176"/>
      <c r="H60" s="176"/>
      <c r="I60" s="176"/>
      <c r="J60" s="177"/>
      <c r="K60" s="178"/>
      <c r="L60" s="176"/>
      <c r="M60" s="176"/>
      <c r="N60" s="176"/>
      <c r="O60" s="246"/>
    </row>
    <row r="61" spans="1:15" ht="25.5">
      <c r="A61" s="260" t="s">
        <v>452</v>
      </c>
      <c r="B61" s="265" t="s">
        <v>371</v>
      </c>
      <c r="C61" s="264" t="s">
        <v>365</v>
      </c>
      <c r="D61" s="340">
        <v>50</v>
      </c>
      <c r="E61" s="174"/>
      <c r="F61" s="176"/>
      <c r="G61" s="176"/>
      <c r="H61" s="176"/>
      <c r="I61" s="176"/>
      <c r="J61" s="177"/>
      <c r="K61" s="178"/>
      <c r="L61" s="176"/>
      <c r="M61" s="176"/>
      <c r="N61" s="176"/>
      <c r="O61" s="246"/>
    </row>
    <row r="62" spans="1:15" ht="12.75">
      <c r="A62" s="260" t="s">
        <v>453</v>
      </c>
      <c r="B62" s="265" t="s">
        <v>454</v>
      </c>
      <c r="C62" s="264" t="s">
        <v>365</v>
      </c>
      <c r="D62" s="340">
        <v>16</v>
      </c>
      <c r="E62" s="174"/>
      <c r="F62" s="176"/>
      <c r="G62" s="176"/>
      <c r="H62" s="176"/>
      <c r="I62" s="176"/>
      <c r="J62" s="177"/>
      <c r="K62" s="178"/>
      <c r="L62" s="176"/>
      <c r="M62" s="176"/>
      <c r="N62" s="176"/>
      <c r="O62" s="246"/>
    </row>
    <row r="63" spans="1:15" ht="12.75">
      <c r="A63" s="260" t="s">
        <v>455</v>
      </c>
      <c r="B63" s="267" t="s">
        <v>456</v>
      </c>
      <c r="C63" s="264" t="s">
        <v>365</v>
      </c>
      <c r="D63" s="340">
        <v>58</v>
      </c>
      <c r="E63" s="174"/>
      <c r="F63" s="176"/>
      <c r="G63" s="176"/>
      <c r="H63" s="176"/>
      <c r="I63" s="176"/>
      <c r="J63" s="177"/>
      <c r="K63" s="178"/>
      <c r="L63" s="176"/>
      <c r="M63" s="176"/>
      <c r="N63" s="176"/>
      <c r="O63" s="246"/>
    </row>
    <row r="64" spans="1:15" ht="12.75">
      <c r="A64" s="260" t="s">
        <v>457</v>
      </c>
      <c r="B64" s="267" t="s">
        <v>377</v>
      </c>
      <c r="C64" s="264" t="s">
        <v>365</v>
      </c>
      <c r="D64" s="341">
        <v>10</v>
      </c>
      <c r="E64" s="174"/>
      <c r="F64" s="176"/>
      <c r="G64" s="176"/>
      <c r="H64" s="176"/>
      <c r="I64" s="176"/>
      <c r="J64" s="177"/>
      <c r="K64" s="178"/>
      <c r="L64" s="176"/>
      <c r="M64" s="176"/>
      <c r="N64" s="176"/>
      <c r="O64" s="246"/>
    </row>
    <row r="65" spans="1:15" ht="12.75">
      <c r="A65" s="260" t="s">
        <v>458</v>
      </c>
      <c r="B65" s="265" t="s">
        <v>379</v>
      </c>
      <c r="C65" s="264" t="s">
        <v>365</v>
      </c>
      <c r="D65" s="341">
        <v>32</v>
      </c>
      <c r="E65" s="174"/>
      <c r="F65" s="176"/>
      <c r="G65" s="176"/>
      <c r="H65" s="176"/>
      <c r="I65" s="176"/>
      <c r="J65" s="177"/>
      <c r="K65" s="178"/>
      <c r="L65" s="176"/>
      <c r="M65" s="176"/>
      <c r="N65" s="176"/>
      <c r="O65" s="246"/>
    </row>
    <row r="66" spans="1:15" ht="12.75">
      <c r="A66" s="260" t="s">
        <v>459</v>
      </c>
      <c r="B66" s="263" t="s">
        <v>381</v>
      </c>
      <c r="C66" s="264" t="s">
        <v>365</v>
      </c>
      <c r="D66" s="342">
        <v>40</v>
      </c>
      <c r="E66" s="174"/>
      <c r="F66" s="176"/>
      <c r="G66" s="176"/>
      <c r="H66" s="176"/>
      <c r="I66" s="176"/>
      <c r="J66" s="177"/>
      <c r="K66" s="178"/>
      <c r="L66" s="176"/>
      <c r="M66" s="176"/>
      <c r="N66" s="176"/>
      <c r="O66" s="246"/>
    </row>
    <row r="67" spans="1:15" ht="25.5">
      <c r="A67" s="260" t="s">
        <v>460</v>
      </c>
      <c r="B67" s="263" t="s">
        <v>461</v>
      </c>
      <c r="C67" s="264" t="s">
        <v>365</v>
      </c>
      <c r="D67" s="342">
        <v>10</v>
      </c>
      <c r="E67" s="174"/>
      <c r="F67" s="176"/>
      <c r="G67" s="176"/>
      <c r="H67" s="176"/>
      <c r="I67" s="176"/>
      <c r="J67" s="177"/>
      <c r="K67" s="178"/>
      <c r="L67" s="176"/>
      <c r="M67" s="176"/>
      <c r="N67" s="176"/>
      <c r="O67" s="246"/>
    </row>
    <row r="68" spans="1:15" ht="25.5">
      <c r="A68" s="260" t="s">
        <v>462</v>
      </c>
      <c r="B68" s="263" t="s">
        <v>463</v>
      </c>
      <c r="C68" s="264" t="s">
        <v>73</v>
      </c>
      <c r="D68" s="341">
        <v>3</v>
      </c>
      <c r="E68" s="174"/>
      <c r="F68" s="176"/>
      <c r="G68" s="176"/>
      <c r="H68" s="176"/>
      <c r="I68" s="176"/>
      <c r="J68" s="177"/>
      <c r="K68" s="178"/>
      <c r="L68" s="176"/>
      <c r="M68" s="176"/>
      <c r="N68" s="176"/>
      <c r="O68" s="246"/>
    </row>
    <row r="69" spans="1:15" ht="25.5">
      <c r="A69" s="260" t="s">
        <v>464</v>
      </c>
      <c r="B69" s="265" t="s">
        <v>465</v>
      </c>
      <c r="C69" s="264" t="s">
        <v>73</v>
      </c>
      <c r="D69" s="340">
        <v>2</v>
      </c>
      <c r="E69" s="174"/>
      <c r="F69" s="176"/>
      <c r="G69" s="176"/>
      <c r="H69" s="176"/>
      <c r="I69" s="176"/>
      <c r="J69" s="177"/>
      <c r="K69" s="178"/>
      <c r="L69" s="176"/>
      <c r="M69" s="176"/>
      <c r="N69" s="176"/>
      <c r="O69" s="246"/>
    </row>
    <row r="70" spans="1:15" ht="25.5">
      <c r="A70" s="260" t="s">
        <v>466</v>
      </c>
      <c r="B70" s="265" t="s">
        <v>467</v>
      </c>
      <c r="C70" s="264" t="s">
        <v>73</v>
      </c>
      <c r="D70" s="340">
        <v>4</v>
      </c>
      <c r="E70" s="174"/>
      <c r="F70" s="176"/>
      <c r="G70" s="176"/>
      <c r="H70" s="176"/>
      <c r="I70" s="176"/>
      <c r="J70" s="177"/>
      <c r="K70" s="178"/>
      <c r="L70" s="176"/>
      <c r="M70" s="176"/>
      <c r="N70" s="176"/>
      <c r="O70" s="246"/>
    </row>
    <row r="71" spans="1:15" ht="12.75">
      <c r="A71" s="260" t="s">
        <v>468</v>
      </c>
      <c r="B71" s="265" t="s">
        <v>469</v>
      </c>
      <c r="C71" s="264" t="s">
        <v>73</v>
      </c>
      <c r="D71" s="340">
        <v>1</v>
      </c>
      <c r="E71" s="174"/>
      <c r="F71" s="176"/>
      <c r="G71" s="176"/>
      <c r="H71" s="176"/>
      <c r="I71" s="176"/>
      <c r="J71" s="177"/>
      <c r="K71" s="178"/>
      <c r="L71" s="176"/>
      <c r="M71" s="176"/>
      <c r="N71" s="176"/>
      <c r="O71" s="246"/>
    </row>
    <row r="72" spans="1:15" ht="12.75">
      <c r="A72" s="260" t="s">
        <v>470</v>
      </c>
      <c r="B72" s="265" t="s">
        <v>471</v>
      </c>
      <c r="C72" s="264" t="s">
        <v>73</v>
      </c>
      <c r="D72" s="343">
        <v>1</v>
      </c>
      <c r="E72" s="174"/>
      <c r="F72" s="176"/>
      <c r="G72" s="176"/>
      <c r="H72" s="176"/>
      <c r="I72" s="176"/>
      <c r="J72" s="177"/>
      <c r="K72" s="178"/>
      <c r="L72" s="176"/>
      <c r="M72" s="176"/>
      <c r="N72" s="176"/>
      <c r="O72" s="246"/>
    </row>
    <row r="73" spans="1:15" ht="25.5">
      <c r="A73" s="260" t="s">
        <v>472</v>
      </c>
      <c r="B73" s="265" t="s">
        <v>473</v>
      </c>
      <c r="C73" s="264" t="s">
        <v>73</v>
      </c>
      <c r="D73" s="340">
        <v>9</v>
      </c>
      <c r="E73" s="174"/>
      <c r="F73" s="176"/>
      <c r="G73" s="176"/>
      <c r="H73" s="176"/>
      <c r="I73" s="176"/>
      <c r="J73" s="177"/>
      <c r="K73" s="178"/>
      <c r="L73" s="176"/>
      <c r="M73" s="176"/>
      <c r="N73" s="176"/>
      <c r="O73" s="246"/>
    </row>
    <row r="74" spans="1:15" ht="25.5">
      <c r="A74" s="260" t="s">
        <v>474</v>
      </c>
      <c r="B74" s="265" t="s">
        <v>475</v>
      </c>
      <c r="C74" s="264" t="s">
        <v>73</v>
      </c>
      <c r="D74" s="340">
        <v>2</v>
      </c>
      <c r="E74" s="174"/>
      <c r="F74" s="176"/>
      <c r="G74" s="176"/>
      <c r="H74" s="176"/>
      <c r="I74" s="176"/>
      <c r="J74" s="177"/>
      <c r="K74" s="178"/>
      <c r="L74" s="176"/>
      <c r="M74" s="176"/>
      <c r="N74" s="176"/>
      <c r="O74" s="246"/>
    </row>
    <row r="75" spans="1:15" ht="12.75">
      <c r="A75" s="260" t="s">
        <v>476</v>
      </c>
      <c r="B75" s="265" t="s">
        <v>477</v>
      </c>
      <c r="C75" s="264" t="s">
        <v>78</v>
      </c>
      <c r="D75" s="340">
        <v>11</v>
      </c>
      <c r="E75" s="174"/>
      <c r="F75" s="176"/>
      <c r="G75" s="176"/>
      <c r="H75" s="176"/>
      <c r="I75" s="176"/>
      <c r="J75" s="177"/>
      <c r="K75" s="178"/>
      <c r="L75" s="176"/>
      <c r="M75" s="176"/>
      <c r="N75" s="176"/>
      <c r="O75" s="246"/>
    </row>
    <row r="76" spans="1:15" ht="25.5">
      <c r="A76" s="260" t="s">
        <v>478</v>
      </c>
      <c r="B76" s="265" t="s">
        <v>479</v>
      </c>
      <c r="C76" s="264" t="s">
        <v>73</v>
      </c>
      <c r="D76" s="340">
        <v>9</v>
      </c>
      <c r="E76" s="174"/>
      <c r="F76" s="176"/>
      <c r="G76" s="176"/>
      <c r="H76" s="176"/>
      <c r="I76" s="176"/>
      <c r="J76" s="177"/>
      <c r="K76" s="178"/>
      <c r="L76" s="176"/>
      <c r="M76" s="176"/>
      <c r="N76" s="176"/>
      <c r="O76" s="246"/>
    </row>
    <row r="77" spans="1:15" ht="12.75">
      <c r="A77" s="260" t="s">
        <v>480</v>
      </c>
      <c r="B77" s="267" t="s">
        <v>481</v>
      </c>
      <c r="C77" s="264" t="s">
        <v>73</v>
      </c>
      <c r="D77" s="340">
        <v>2</v>
      </c>
      <c r="E77" s="174"/>
      <c r="F77" s="176"/>
      <c r="G77" s="176"/>
      <c r="H77" s="176"/>
      <c r="I77" s="176"/>
      <c r="J77" s="177"/>
      <c r="K77" s="178"/>
      <c r="L77" s="176"/>
      <c r="M77" s="176"/>
      <c r="N77" s="176"/>
      <c r="O77" s="246"/>
    </row>
    <row r="78" spans="1:15" ht="12.75">
      <c r="A78" s="260" t="s">
        <v>482</v>
      </c>
      <c r="B78" s="267" t="s">
        <v>483</v>
      </c>
      <c r="C78" s="264" t="s">
        <v>73</v>
      </c>
      <c r="D78" s="340">
        <v>2</v>
      </c>
      <c r="E78" s="174"/>
      <c r="F78" s="176"/>
      <c r="G78" s="176"/>
      <c r="H78" s="176"/>
      <c r="I78" s="176"/>
      <c r="J78" s="177"/>
      <c r="K78" s="178"/>
      <c r="L78" s="176"/>
      <c r="M78" s="176"/>
      <c r="N78" s="176"/>
      <c r="O78" s="246"/>
    </row>
    <row r="79" spans="1:15" ht="12.75">
      <c r="A79" s="260" t="s">
        <v>484</v>
      </c>
      <c r="B79" s="265" t="s">
        <v>388</v>
      </c>
      <c r="C79" s="264" t="s">
        <v>73</v>
      </c>
      <c r="D79" s="340">
        <v>2</v>
      </c>
      <c r="E79" s="174"/>
      <c r="F79" s="176"/>
      <c r="G79" s="176"/>
      <c r="H79" s="266"/>
      <c r="I79" s="176"/>
      <c r="J79" s="177"/>
      <c r="K79" s="178"/>
      <c r="L79" s="176"/>
      <c r="M79" s="176"/>
      <c r="N79" s="176"/>
      <c r="O79" s="246"/>
    </row>
    <row r="80" spans="1:15" ht="12.75">
      <c r="A80" s="260" t="s">
        <v>485</v>
      </c>
      <c r="B80" s="265" t="s">
        <v>486</v>
      </c>
      <c r="C80" s="264" t="s">
        <v>73</v>
      </c>
      <c r="D80" s="344">
        <v>1</v>
      </c>
      <c r="E80" s="174"/>
      <c r="F80" s="176"/>
      <c r="G80" s="176"/>
      <c r="H80" s="176"/>
      <c r="I80" s="176"/>
      <c r="J80" s="177"/>
      <c r="K80" s="178"/>
      <c r="L80" s="176"/>
      <c r="M80" s="176"/>
      <c r="N80" s="176"/>
      <c r="O80" s="246"/>
    </row>
    <row r="81" spans="1:15" ht="38.25">
      <c r="A81" s="260" t="s">
        <v>487</v>
      </c>
      <c r="B81" s="263" t="s">
        <v>435</v>
      </c>
      <c r="C81" s="264" t="s">
        <v>78</v>
      </c>
      <c r="D81" s="344">
        <v>1</v>
      </c>
      <c r="E81" s="174"/>
      <c r="F81" s="176"/>
      <c r="G81" s="176"/>
      <c r="H81" s="176"/>
      <c r="I81" s="176"/>
      <c r="J81" s="177"/>
      <c r="K81" s="178"/>
      <c r="L81" s="176"/>
      <c r="M81" s="176"/>
      <c r="N81" s="176"/>
      <c r="O81" s="246"/>
    </row>
    <row r="82" spans="1:15" ht="25.5">
      <c r="A82" s="260" t="s">
        <v>488</v>
      </c>
      <c r="B82" s="263" t="s">
        <v>437</v>
      </c>
      <c r="C82" s="264" t="s">
        <v>78</v>
      </c>
      <c r="D82" s="344">
        <v>1</v>
      </c>
      <c r="E82" s="174"/>
      <c r="F82" s="176"/>
      <c r="G82" s="176"/>
      <c r="H82" s="176"/>
      <c r="I82" s="176"/>
      <c r="J82" s="177"/>
      <c r="K82" s="178"/>
      <c r="L82" s="176"/>
      <c r="M82" s="176"/>
      <c r="N82" s="176"/>
      <c r="O82" s="246"/>
    </row>
    <row r="83" spans="1:15" ht="25.5">
      <c r="A83" s="260" t="s">
        <v>489</v>
      </c>
      <c r="B83" s="263" t="s">
        <v>439</v>
      </c>
      <c r="C83" s="264" t="s">
        <v>78</v>
      </c>
      <c r="D83" s="343">
        <v>1</v>
      </c>
      <c r="E83" s="174"/>
      <c r="F83" s="176"/>
      <c r="G83" s="176"/>
      <c r="H83" s="176"/>
      <c r="I83" s="176"/>
      <c r="J83" s="177"/>
      <c r="K83" s="178"/>
      <c r="L83" s="176"/>
      <c r="M83" s="176"/>
      <c r="N83" s="176"/>
      <c r="O83" s="246"/>
    </row>
    <row r="84" spans="1:15" ht="25.5">
      <c r="A84" s="260" t="s">
        <v>490</v>
      </c>
      <c r="B84" s="263" t="s">
        <v>431</v>
      </c>
      <c r="C84" s="264" t="s">
        <v>78</v>
      </c>
      <c r="D84" s="343">
        <v>10</v>
      </c>
      <c r="E84" s="174"/>
      <c r="F84" s="176"/>
      <c r="G84" s="176"/>
      <c r="H84" s="176"/>
      <c r="I84" s="176"/>
      <c r="J84" s="177"/>
      <c r="K84" s="178"/>
      <c r="L84" s="176"/>
      <c r="M84" s="176"/>
      <c r="N84" s="176"/>
      <c r="O84" s="246"/>
    </row>
    <row r="85" spans="1:15" ht="25.5">
      <c r="A85" s="260" t="s">
        <v>491</v>
      </c>
      <c r="B85" s="265" t="s">
        <v>433</v>
      </c>
      <c r="C85" s="264" t="s">
        <v>78</v>
      </c>
      <c r="D85" s="343">
        <v>38</v>
      </c>
      <c r="E85" s="174"/>
      <c r="F85" s="176"/>
      <c r="G85" s="176"/>
      <c r="H85" s="176"/>
      <c r="I85" s="176"/>
      <c r="J85" s="177"/>
      <c r="K85" s="178"/>
      <c r="L85" s="176"/>
      <c r="M85" s="176"/>
      <c r="N85" s="176"/>
      <c r="O85" s="246"/>
    </row>
    <row r="86" spans="1:15" ht="12.75">
      <c r="A86" s="260" t="s">
        <v>492</v>
      </c>
      <c r="B86" s="265" t="s">
        <v>441</v>
      </c>
      <c r="C86" s="264" t="s">
        <v>78</v>
      </c>
      <c r="D86" s="343">
        <v>1</v>
      </c>
      <c r="E86" s="174"/>
      <c r="F86" s="176"/>
      <c r="G86" s="176"/>
      <c r="H86" s="176"/>
      <c r="I86" s="176"/>
      <c r="J86" s="177"/>
      <c r="K86" s="178"/>
      <c r="L86" s="176"/>
      <c r="M86" s="176"/>
      <c r="N86" s="176"/>
      <c r="O86" s="246"/>
    </row>
    <row r="87" spans="1:15" ht="25.5">
      <c r="A87" s="260" t="s">
        <v>493</v>
      </c>
      <c r="B87" s="268" t="s">
        <v>494</v>
      </c>
      <c r="C87" s="264"/>
      <c r="D87" s="340"/>
      <c r="E87" s="174"/>
      <c r="F87" s="176"/>
      <c r="G87" s="176"/>
      <c r="H87" s="176"/>
      <c r="I87" s="176"/>
      <c r="J87" s="177"/>
      <c r="K87" s="178"/>
      <c r="L87" s="176"/>
      <c r="M87" s="176"/>
      <c r="N87" s="176"/>
      <c r="O87" s="246"/>
    </row>
    <row r="88" spans="1:15" ht="12.75">
      <c r="A88" s="260" t="s">
        <v>495</v>
      </c>
      <c r="B88" s="265" t="s">
        <v>496</v>
      </c>
      <c r="C88" s="264" t="s">
        <v>73</v>
      </c>
      <c r="D88" s="340">
        <v>2</v>
      </c>
      <c r="E88" s="174"/>
      <c r="F88" s="176"/>
      <c r="G88" s="176"/>
      <c r="H88" s="176"/>
      <c r="I88" s="176"/>
      <c r="J88" s="177"/>
      <c r="K88" s="178"/>
      <c r="L88" s="176"/>
      <c r="M88" s="176"/>
      <c r="N88" s="176"/>
      <c r="O88" s="246"/>
    </row>
    <row r="89" spans="1:15" ht="12.75">
      <c r="A89" s="260" t="s">
        <v>497</v>
      </c>
      <c r="B89" s="265" t="s">
        <v>498</v>
      </c>
      <c r="C89" s="264" t="s">
        <v>73</v>
      </c>
      <c r="D89" s="340">
        <v>2</v>
      </c>
      <c r="E89" s="174"/>
      <c r="F89" s="176"/>
      <c r="G89" s="176"/>
      <c r="H89" s="176"/>
      <c r="I89" s="176"/>
      <c r="J89" s="177"/>
      <c r="K89" s="178"/>
      <c r="L89" s="176"/>
      <c r="M89" s="176"/>
      <c r="N89" s="176"/>
      <c r="O89" s="246"/>
    </row>
    <row r="90" spans="1:15" ht="12.75">
      <c r="A90" s="260" t="s">
        <v>499</v>
      </c>
      <c r="B90" s="265" t="s">
        <v>500</v>
      </c>
      <c r="C90" s="264" t="s">
        <v>73</v>
      </c>
      <c r="D90" s="340">
        <v>9</v>
      </c>
      <c r="E90" s="174"/>
      <c r="F90" s="176"/>
      <c r="G90" s="176"/>
      <c r="H90" s="176"/>
      <c r="I90" s="176"/>
      <c r="J90" s="177"/>
      <c r="K90" s="178"/>
      <c r="L90" s="176"/>
      <c r="M90" s="176"/>
      <c r="N90" s="176"/>
      <c r="O90" s="246"/>
    </row>
    <row r="91" spans="1:15" ht="12.75">
      <c r="A91" s="260" t="s">
        <v>501</v>
      </c>
      <c r="B91" s="265" t="s">
        <v>502</v>
      </c>
      <c r="C91" s="264" t="s">
        <v>73</v>
      </c>
      <c r="D91" s="345">
        <v>1</v>
      </c>
      <c r="E91" s="174"/>
      <c r="F91" s="176"/>
      <c r="G91" s="176"/>
      <c r="H91" s="176"/>
      <c r="I91" s="176"/>
      <c r="J91" s="177"/>
      <c r="K91" s="178"/>
      <c r="L91" s="176"/>
      <c r="M91" s="176"/>
      <c r="N91" s="176"/>
      <c r="O91" s="246"/>
    </row>
    <row r="92" spans="1:15" ht="12.75">
      <c r="A92" s="260" t="s">
        <v>503</v>
      </c>
      <c r="B92" s="265" t="s">
        <v>504</v>
      </c>
      <c r="C92" s="264" t="s">
        <v>73</v>
      </c>
      <c r="D92" s="344">
        <v>2</v>
      </c>
      <c r="E92" s="174"/>
      <c r="F92" s="176"/>
      <c r="G92" s="176"/>
      <c r="H92" s="176"/>
      <c r="I92" s="176"/>
      <c r="J92" s="177"/>
      <c r="K92" s="178"/>
      <c r="L92" s="176"/>
      <c r="M92" s="176"/>
      <c r="N92" s="176"/>
      <c r="O92" s="246"/>
    </row>
    <row r="93" spans="1:15" ht="12.75">
      <c r="A93" s="260" t="s">
        <v>505</v>
      </c>
      <c r="B93" s="265" t="s">
        <v>506</v>
      </c>
      <c r="C93" s="264" t="s">
        <v>73</v>
      </c>
      <c r="D93" s="344">
        <v>1</v>
      </c>
      <c r="E93" s="174"/>
      <c r="F93" s="176"/>
      <c r="G93" s="176"/>
      <c r="H93" s="176"/>
      <c r="I93" s="176"/>
      <c r="J93" s="177"/>
      <c r="K93" s="178"/>
      <c r="L93" s="176"/>
      <c r="M93" s="176"/>
      <c r="N93" s="176"/>
      <c r="O93" s="246"/>
    </row>
    <row r="94" spans="1:15" ht="12.75">
      <c r="A94" s="260" t="s">
        <v>507</v>
      </c>
      <c r="B94" s="265" t="s">
        <v>508</v>
      </c>
      <c r="C94" s="264" t="s">
        <v>73</v>
      </c>
      <c r="D94" s="343">
        <v>4</v>
      </c>
      <c r="E94" s="174"/>
      <c r="F94" s="176"/>
      <c r="G94" s="176"/>
      <c r="H94" s="176"/>
      <c r="I94" s="176"/>
      <c r="J94" s="177"/>
      <c r="K94" s="178"/>
      <c r="L94" s="176"/>
      <c r="M94" s="176"/>
      <c r="N94" s="176"/>
      <c r="O94" s="246"/>
    </row>
    <row r="95" spans="1:15" ht="12.75">
      <c r="A95" s="260" t="s">
        <v>509</v>
      </c>
      <c r="B95" s="265" t="s">
        <v>510</v>
      </c>
      <c r="C95" s="264" t="s">
        <v>73</v>
      </c>
      <c r="D95" s="343">
        <v>1</v>
      </c>
      <c r="E95" s="174"/>
      <c r="F95" s="176"/>
      <c r="G95" s="176"/>
      <c r="H95" s="176"/>
      <c r="I95" s="176"/>
      <c r="J95" s="177"/>
      <c r="K95" s="178"/>
      <c r="L95" s="176"/>
      <c r="M95" s="176"/>
      <c r="N95" s="176"/>
      <c r="O95" s="246"/>
    </row>
    <row r="96" spans="1:15" ht="12.75">
      <c r="A96" s="260" t="s">
        <v>511</v>
      </c>
      <c r="B96" s="265" t="s">
        <v>512</v>
      </c>
      <c r="C96" s="264" t="s">
        <v>73</v>
      </c>
      <c r="D96" s="343">
        <v>1</v>
      </c>
      <c r="E96" s="174"/>
      <c r="F96" s="176"/>
      <c r="G96" s="176"/>
      <c r="H96" s="176"/>
      <c r="I96" s="176"/>
      <c r="J96" s="177"/>
      <c r="K96" s="178"/>
      <c r="L96" s="176"/>
      <c r="M96" s="176"/>
      <c r="N96" s="176"/>
      <c r="O96" s="246"/>
    </row>
    <row r="97" spans="1:15" ht="38.25">
      <c r="A97" s="260" t="s">
        <v>513</v>
      </c>
      <c r="B97" s="265" t="s">
        <v>514</v>
      </c>
      <c r="C97" s="264" t="s">
        <v>73</v>
      </c>
      <c r="D97" s="343">
        <v>1</v>
      </c>
      <c r="E97" s="174"/>
      <c r="F97" s="176"/>
      <c r="G97" s="176"/>
      <c r="H97" s="176"/>
      <c r="I97" s="176"/>
      <c r="J97" s="177"/>
      <c r="K97" s="178"/>
      <c r="L97" s="176"/>
      <c r="M97" s="176"/>
      <c r="N97" s="176"/>
      <c r="O97" s="246"/>
    </row>
    <row r="98" spans="1:15" ht="25.5">
      <c r="A98" s="260" t="s">
        <v>515</v>
      </c>
      <c r="B98" s="265" t="s">
        <v>516</v>
      </c>
      <c r="C98" s="264" t="s">
        <v>73</v>
      </c>
      <c r="D98" s="340" t="s">
        <v>361</v>
      </c>
      <c r="E98" s="174"/>
      <c r="F98" s="176"/>
      <c r="G98" s="176"/>
      <c r="H98" s="176"/>
      <c r="I98" s="176"/>
      <c r="J98" s="177"/>
      <c r="K98" s="178"/>
      <c r="L98" s="176"/>
      <c r="M98" s="176"/>
      <c r="N98" s="176"/>
      <c r="O98" s="246"/>
    </row>
    <row r="99" spans="1:15" ht="12.75">
      <c r="A99" s="260" t="s">
        <v>517</v>
      </c>
      <c r="B99" s="265" t="s">
        <v>518</v>
      </c>
      <c r="C99" s="269" t="s">
        <v>73</v>
      </c>
      <c r="D99" s="343">
        <v>1</v>
      </c>
      <c r="E99" s="174"/>
      <c r="F99" s="176"/>
      <c r="G99" s="176"/>
      <c r="H99" s="176"/>
      <c r="I99" s="176"/>
      <c r="J99" s="177"/>
      <c r="K99" s="178"/>
      <c r="L99" s="176"/>
      <c r="M99" s="176"/>
      <c r="N99" s="176"/>
      <c r="O99" s="246"/>
    </row>
    <row r="100" spans="1:15" ht="25.5">
      <c r="A100" s="260" t="s">
        <v>519</v>
      </c>
      <c r="B100" s="265" t="s">
        <v>520</v>
      </c>
      <c r="C100" s="269" t="s">
        <v>73</v>
      </c>
      <c r="D100" s="346">
        <v>1</v>
      </c>
      <c r="E100" s="174"/>
      <c r="F100" s="176"/>
      <c r="G100" s="176"/>
      <c r="H100" s="176"/>
      <c r="I100" s="176"/>
      <c r="J100" s="177"/>
      <c r="K100" s="178"/>
      <c r="L100" s="176"/>
      <c r="M100" s="176"/>
      <c r="N100" s="176"/>
      <c r="O100" s="246"/>
    </row>
    <row r="101" spans="1:15" ht="25.5">
      <c r="A101" s="260" t="s">
        <v>521</v>
      </c>
      <c r="B101" s="268" t="s">
        <v>522</v>
      </c>
      <c r="C101" s="269"/>
      <c r="D101" s="343"/>
      <c r="E101" s="174"/>
      <c r="F101" s="176"/>
      <c r="G101" s="176"/>
      <c r="H101" s="176"/>
      <c r="I101" s="176"/>
      <c r="J101" s="177"/>
      <c r="K101" s="178"/>
      <c r="L101" s="176"/>
      <c r="M101" s="176"/>
      <c r="N101" s="176"/>
      <c r="O101" s="246"/>
    </row>
    <row r="102" spans="1:15" ht="12.75">
      <c r="A102" s="260" t="s">
        <v>523</v>
      </c>
      <c r="B102" s="265" t="s">
        <v>496</v>
      </c>
      <c r="C102" s="269" t="s">
        <v>73</v>
      </c>
      <c r="D102" s="343">
        <v>2</v>
      </c>
      <c r="E102" s="174"/>
      <c r="F102" s="176"/>
      <c r="G102" s="176"/>
      <c r="H102" s="176"/>
      <c r="I102" s="176"/>
      <c r="J102" s="177"/>
      <c r="K102" s="178"/>
      <c r="L102" s="176"/>
      <c r="M102" s="176"/>
      <c r="N102" s="176"/>
      <c r="O102" s="246"/>
    </row>
    <row r="103" spans="1:15" ht="12.75">
      <c r="A103" s="260" t="s">
        <v>524</v>
      </c>
      <c r="B103" s="265" t="s">
        <v>525</v>
      </c>
      <c r="C103" s="269" t="s">
        <v>73</v>
      </c>
      <c r="D103" s="343">
        <v>1</v>
      </c>
      <c r="E103" s="174"/>
      <c r="F103" s="176"/>
      <c r="G103" s="176"/>
      <c r="H103" s="176"/>
      <c r="I103" s="176"/>
      <c r="J103" s="177"/>
      <c r="K103" s="178"/>
      <c r="L103" s="176"/>
      <c r="M103" s="176"/>
      <c r="N103" s="176"/>
      <c r="O103" s="246"/>
    </row>
    <row r="104" spans="1:15" ht="12.75">
      <c r="A104" s="260" t="s">
        <v>526</v>
      </c>
      <c r="B104" s="265" t="s">
        <v>486</v>
      </c>
      <c r="C104" s="264" t="s">
        <v>73</v>
      </c>
      <c r="D104" s="343">
        <v>1</v>
      </c>
      <c r="E104" s="174"/>
      <c r="F104" s="176"/>
      <c r="G104" s="176"/>
      <c r="H104" s="176"/>
      <c r="I104" s="176"/>
      <c r="J104" s="177"/>
      <c r="K104" s="178"/>
      <c r="L104" s="176"/>
      <c r="M104" s="176"/>
      <c r="N104" s="176"/>
      <c r="O104" s="246"/>
    </row>
    <row r="105" spans="1:15" ht="12.75">
      <c r="A105" s="260" t="s">
        <v>527</v>
      </c>
      <c r="B105" s="265" t="s">
        <v>500</v>
      </c>
      <c r="C105" s="264" t="s">
        <v>73</v>
      </c>
      <c r="D105" s="343">
        <v>4</v>
      </c>
      <c r="E105" s="174"/>
      <c r="F105" s="176"/>
      <c r="G105" s="176"/>
      <c r="H105" s="176"/>
      <c r="I105" s="176"/>
      <c r="J105" s="177"/>
      <c r="K105" s="178"/>
      <c r="L105" s="176"/>
      <c r="M105" s="176"/>
      <c r="N105" s="176"/>
      <c r="O105" s="246"/>
    </row>
    <row r="106" spans="1:15" ht="12.75">
      <c r="A106" s="260" t="s">
        <v>528</v>
      </c>
      <c r="B106" s="265" t="s">
        <v>529</v>
      </c>
      <c r="C106" s="264" t="s">
        <v>73</v>
      </c>
      <c r="D106" s="343">
        <v>5</v>
      </c>
      <c r="E106" s="174"/>
      <c r="F106" s="176"/>
      <c r="G106" s="176"/>
      <c r="H106" s="176"/>
      <c r="I106" s="176"/>
      <c r="J106" s="177"/>
      <c r="K106" s="178"/>
      <c r="L106" s="176"/>
      <c r="M106" s="176"/>
      <c r="N106" s="176"/>
      <c r="O106" s="246"/>
    </row>
    <row r="107" spans="1:15" ht="12.75">
      <c r="A107" s="260" t="s">
        <v>530</v>
      </c>
      <c r="B107" s="265" t="s">
        <v>502</v>
      </c>
      <c r="C107" s="264" t="s">
        <v>73</v>
      </c>
      <c r="D107" s="343">
        <v>1</v>
      </c>
      <c r="E107" s="174"/>
      <c r="F107" s="176"/>
      <c r="G107" s="176"/>
      <c r="H107" s="176"/>
      <c r="I107" s="176"/>
      <c r="J107" s="177"/>
      <c r="K107" s="178"/>
      <c r="L107" s="176"/>
      <c r="M107" s="176"/>
      <c r="N107" s="176"/>
      <c r="O107" s="246"/>
    </row>
    <row r="108" spans="1:15" ht="12.75">
      <c r="A108" s="260" t="s">
        <v>531</v>
      </c>
      <c r="B108" s="265" t="s">
        <v>504</v>
      </c>
      <c r="C108" s="264" t="s">
        <v>73</v>
      </c>
      <c r="D108" s="340">
        <v>2</v>
      </c>
      <c r="E108" s="174"/>
      <c r="F108" s="176"/>
      <c r="G108" s="176"/>
      <c r="H108" s="176"/>
      <c r="I108" s="176"/>
      <c r="J108" s="177"/>
      <c r="K108" s="178"/>
      <c r="L108" s="176"/>
      <c r="M108" s="176"/>
      <c r="N108" s="176"/>
      <c r="O108" s="246"/>
    </row>
    <row r="109" spans="1:15" ht="12.75">
      <c r="A109" s="260" t="s">
        <v>532</v>
      </c>
      <c r="B109" s="265" t="s">
        <v>506</v>
      </c>
      <c r="C109" s="269" t="s">
        <v>73</v>
      </c>
      <c r="D109" s="343">
        <v>1</v>
      </c>
      <c r="E109" s="174"/>
      <c r="F109" s="176"/>
      <c r="G109" s="176"/>
      <c r="H109" s="176"/>
      <c r="I109" s="176"/>
      <c r="J109" s="177"/>
      <c r="K109" s="178"/>
      <c r="L109" s="176"/>
      <c r="M109" s="176"/>
      <c r="N109" s="176"/>
      <c r="O109" s="246"/>
    </row>
    <row r="110" spans="1:15" ht="12.75">
      <c r="A110" s="260" t="s">
        <v>533</v>
      </c>
      <c r="B110" s="265" t="s">
        <v>508</v>
      </c>
      <c r="C110" s="269" t="s">
        <v>73</v>
      </c>
      <c r="D110" s="343">
        <v>4</v>
      </c>
      <c r="E110" s="174"/>
      <c r="F110" s="176"/>
      <c r="G110" s="176"/>
      <c r="H110" s="176"/>
      <c r="I110" s="176"/>
      <c r="J110" s="177"/>
      <c r="K110" s="178"/>
      <c r="L110" s="176"/>
      <c r="M110" s="176"/>
      <c r="N110" s="176"/>
      <c r="O110" s="246"/>
    </row>
    <row r="111" spans="1:15" ht="12.75">
      <c r="A111" s="260" t="s">
        <v>534</v>
      </c>
      <c r="B111" s="265" t="s">
        <v>535</v>
      </c>
      <c r="C111" s="269" t="s">
        <v>73</v>
      </c>
      <c r="D111" s="346">
        <v>1</v>
      </c>
      <c r="E111" s="174"/>
      <c r="F111" s="176"/>
      <c r="G111" s="176"/>
      <c r="H111" s="176"/>
      <c r="I111" s="176"/>
      <c r="J111" s="177"/>
      <c r="K111" s="178"/>
      <c r="L111" s="176"/>
      <c r="M111" s="176"/>
      <c r="N111" s="176"/>
      <c r="O111" s="246"/>
    </row>
    <row r="112" spans="1:15" ht="12.75">
      <c r="A112" s="260" t="s">
        <v>536</v>
      </c>
      <c r="B112" s="265" t="s">
        <v>512</v>
      </c>
      <c r="C112" s="269" t="s">
        <v>73</v>
      </c>
      <c r="D112" s="343">
        <v>1</v>
      </c>
      <c r="E112" s="174"/>
      <c r="F112" s="176"/>
      <c r="G112" s="176"/>
      <c r="H112" s="176"/>
      <c r="I112" s="176"/>
      <c r="J112" s="177"/>
      <c r="K112" s="178"/>
      <c r="L112" s="176"/>
      <c r="M112" s="176"/>
      <c r="N112" s="176"/>
      <c r="O112" s="246"/>
    </row>
    <row r="113" spans="1:15" ht="38.25">
      <c r="A113" s="260" t="s">
        <v>537</v>
      </c>
      <c r="B113" s="265" t="s">
        <v>538</v>
      </c>
      <c r="C113" s="269" t="s">
        <v>73</v>
      </c>
      <c r="D113" s="343">
        <v>1</v>
      </c>
      <c r="E113" s="174"/>
      <c r="F113" s="176"/>
      <c r="G113" s="176"/>
      <c r="H113" s="176"/>
      <c r="I113" s="176"/>
      <c r="J113" s="177"/>
      <c r="K113" s="178"/>
      <c r="L113" s="176"/>
      <c r="M113" s="176"/>
      <c r="N113" s="176"/>
      <c r="O113" s="246"/>
    </row>
    <row r="114" spans="1:15" ht="25.5">
      <c r="A114" s="260" t="s">
        <v>539</v>
      </c>
      <c r="B114" s="265" t="s">
        <v>540</v>
      </c>
      <c r="C114" s="269" t="s">
        <v>73</v>
      </c>
      <c r="D114" s="343" t="s">
        <v>361</v>
      </c>
      <c r="E114" s="174"/>
      <c r="F114" s="176"/>
      <c r="G114" s="176"/>
      <c r="H114" s="176"/>
      <c r="I114" s="176"/>
      <c r="J114" s="177"/>
      <c r="K114" s="178"/>
      <c r="L114" s="176"/>
      <c r="M114" s="176"/>
      <c r="N114" s="176"/>
      <c r="O114" s="246"/>
    </row>
    <row r="115" spans="1:15" ht="12.75">
      <c r="A115" s="260" t="s">
        <v>541</v>
      </c>
      <c r="B115" s="265" t="s">
        <v>518</v>
      </c>
      <c r="C115" s="264" t="s">
        <v>73</v>
      </c>
      <c r="D115" s="343">
        <v>1</v>
      </c>
      <c r="E115" s="174"/>
      <c r="F115" s="176"/>
      <c r="G115" s="176"/>
      <c r="H115" s="176"/>
      <c r="I115" s="176"/>
      <c r="J115" s="177"/>
      <c r="K115" s="178"/>
      <c r="L115" s="176"/>
      <c r="M115" s="176"/>
      <c r="N115" s="176"/>
      <c r="O115" s="246"/>
    </row>
    <row r="116" spans="1:15" ht="25.5">
      <c r="A116" s="260" t="s">
        <v>542</v>
      </c>
      <c r="B116" s="265" t="s">
        <v>543</v>
      </c>
      <c r="C116" s="264" t="s">
        <v>73</v>
      </c>
      <c r="D116" s="343" t="s">
        <v>361</v>
      </c>
      <c r="E116" s="174"/>
      <c r="F116" s="176"/>
      <c r="G116" s="176"/>
      <c r="H116" s="176"/>
      <c r="I116" s="176"/>
      <c r="J116" s="177"/>
      <c r="K116" s="178"/>
      <c r="L116" s="176"/>
      <c r="M116" s="176"/>
      <c r="N116" s="176"/>
      <c r="O116" s="246"/>
    </row>
    <row r="117" spans="1:15" ht="12.75">
      <c r="A117" s="260" t="s">
        <v>544</v>
      </c>
      <c r="B117" s="268" t="s">
        <v>545</v>
      </c>
      <c r="C117" s="264"/>
      <c r="D117" s="343">
        <v>0</v>
      </c>
      <c r="E117" s="174"/>
      <c r="F117" s="176"/>
      <c r="G117" s="176"/>
      <c r="H117" s="176"/>
      <c r="I117" s="176"/>
      <c r="J117" s="177"/>
      <c r="K117" s="178"/>
      <c r="L117" s="176"/>
      <c r="M117" s="176"/>
      <c r="N117" s="176"/>
      <c r="O117" s="246"/>
    </row>
    <row r="118" spans="1:15" ht="12.75">
      <c r="A118" s="260" t="s">
        <v>546</v>
      </c>
      <c r="B118" s="265" t="s">
        <v>496</v>
      </c>
      <c r="C118" s="264" t="s">
        <v>73</v>
      </c>
      <c r="D118" s="343">
        <v>6</v>
      </c>
      <c r="E118" s="174"/>
      <c r="F118" s="176"/>
      <c r="G118" s="176"/>
      <c r="H118" s="176"/>
      <c r="I118" s="176"/>
      <c r="J118" s="177"/>
      <c r="K118" s="178"/>
      <c r="L118" s="176"/>
      <c r="M118" s="176"/>
      <c r="N118" s="176"/>
      <c r="O118" s="246"/>
    </row>
    <row r="119" spans="1:15" ht="12.75">
      <c r="A119" s="260" t="s">
        <v>547</v>
      </c>
      <c r="B119" s="265" t="s">
        <v>548</v>
      </c>
      <c r="C119" s="264" t="s">
        <v>73</v>
      </c>
      <c r="D119" s="340">
        <v>1</v>
      </c>
      <c r="E119" s="174"/>
      <c r="F119" s="176"/>
      <c r="G119" s="176"/>
      <c r="H119" s="176"/>
      <c r="I119" s="176"/>
      <c r="J119" s="177"/>
      <c r="K119" s="178"/>
      <c r="L119" s="176"/>
      <c r="M119" s="176"/>
      <c r="N119" s="176"/>
      <c r="O119" s="246"/>
    </row>
    <row r="120" spans="1:15" ht="12.75">
      <c r="A120" s="260" t="s">
        <v>549</v>
      </c>
      <c r="B120" s="265" t="s">
        <v>500</v>
      </c>
      <c r="C120" s="269" t="s">
        <v>73</v>
      </c>
      <c r="D120" s="343">
        <v>7</v>
      </c>
      <c r="E120" s="174"/>
      <c r="F120" s="176"/>
      <c r="G120" s="176"/>
      <c r="H120" s="176"/>
      <c r="I120" s="176"/>
      <c r="J120" s="177"/>
      <c r="K120" s="178"/>
      <c r="L120" s="176"/>
      <c r="M120" s="176"/>
      <c r="N120" s="176"/>
      <c r="O120" s="246"/>
    </row>
    <row r="121" spans="1:15" ht="12.75">
      <c r="A121" s="260" t="s">
        <v>550</v>
      </c>
      <c r="B121" s="265" t="s">
        <v>551</v>
      </c>
      <c r="C121" s="269" t="s">
        <v>73</v>
      </c>
      <c r="D121" s="343">
        <v>4</v>
      </c>
      <c r="E121" s="174"/>
      <c r="F121" s="176"/>
      <c r="G121" s="176"/>
      <c r="H121" s="176"/>
      <c r="I121" s="176"/>
      <c r="J121" s="177"/>
      <c r="K121" s="178"/>
      <c r="L121" s="176"/>
      <c r="M121" s="176"/>
      <c r="N121" s="176"/>
      <c r="O121" s="246"/>
    </row>
    <row r="122" spans="1:15" ht="12.75">
      <c r="A122" s="260" t="s">
        <v>552</v>
      </c>
      <c r="B122" s="265" t="s">
        <v>502</v>
      </c>
      <c r="C122" s="269" t="s">
        <v>73</v>
      </c>
      <c r="D122" s="343">
        <v>1</v>
      </c>
      <c r="E122" s="174"/>
      <c r="F122" s="176"/>
      <c r="G122" s="176"/>
      <c r="H122" s="176"/>
      <c r="I122" s="176"/>
      <c r="J122" s="177"/>
      <c r="K122" s="178"/>
      <c r="L122" s="176"/>
      <c r="M122" s="176"/>
      <c r="N122" s="176"/>
      <c r="O122" s="246"/>
    </row>
    <row r="123" spans="1:15" ht="12.75">
      <c r="A123" s="260" t="s">
        <v>553</v>
      </c>
      <c r="B123" s="265" t="s">
        <v>554</v>
      </c>
      <c r="C123" s="269" t="s">
        <v>73</v>
      </c>
      <c r="D123" s="343">
        <v>2</v>
      </c>
      <c r="E123" s="174"/>
      <c r="F123" s="176"/>
      <c r="G123" s="176"/>
      <c r="H123" s="176"/>
      <c r="I123" s="176"/>
      <c r="J123" s="177"/>
      <c r="K123" s="178"/>
      <c r="L123" s="176"/>
      <c r="M123" s="176"/>
      <c r="N123" s="176"/>
      <c r="O123" s="246"/>
    </row>
    <row r="124" spans="1:15" ht="12.75">
      <c r="A124" s="260" t="s">
        <v>555</v>
      </c>
      <c r="B124" s="265" t="s">
        <v>556</v>
      </c>
      <c r="C124" s="269" t="s">
        <v>73</v>
      </c>
      <c r="D124" s="343">
        <v>5</v>
      </c>
      <c r="E124" s="174"/>
      <c r="F124" s="176"/>
      <c r="G124" s="176"/>
      <c r="H124" s="176"/>
      <c r="I124" s="176"/>
      <c r="J124" s="177"/>
      <c r="K124" s="178"/>
      <c r="L124" s="176"/>
      <c r="M124" s="176"/>
      <c r="N124" s="176"/>
      <c r="O124" s="246"/>
    </row>
    <row r="125" spans="1:15" ht="12.75">
      <c r="A125" s="260" t="s">
        <v>557</v>
      </c>
      <c r="B125" s="265" t="s">
        <v>510</v>
      </c>
      <c r="C125" s="269" t="s">
        <v>73</v>
      </c>
      <c r="D125" s="343">
        <v>1</v>
      </c>
      <c r="E125" s="174"/>
      <c r="F125" s="176"/>
      <c r="G125" s="176"/>
      <c r="H125" s="176"/>
      <c r="I125" s="176"/>
      <c r="J125" s="177"/>
      <c r="K125" s="178"/>
      <c r="L125" s="176"/>
      <c r="M125" s="176"/>
      <c r="N125" s="176"/>
      <c r="O125" s="246"/>
    </row>
    <row r="126" spans="1:15" ht="12.75">
      <c r="A126" s="260" t="s">
        <v>558</v>
      </c>
      <c r="B126" s="265" t="s">
        <v>512</v>
      </c>
      <c r="C126" s="269" t="s">
        <v>73</v>
      </c>
      <c r="D126" s="343">
        <v>1</v>
      </c>
      <c r="E126" s="174"/>
      <c r="F126" s="176"/>
      <c r="G126" s="176"/>
      <c r="H126" s="176"/>
      <c r="I126" s="176"/>
      <c r="J126" s="177"/>
      <c r="K126" s="178"/>
      <c r="L126" s="176"/>
      <c r="M126" s="176"/>
      <c r="N126" s="176"/>
      <c r="O126" s="246"/>
    </row>
    <row r="127" spans="1:15" ht="38.25">
      <c r="A127" s="260" t="s">
        <v>559</v>
      </c>
      <c r="B127" s="265" t="s">
        <v>538</v>
      </c>
      <c r="C127" s="264" t="s">
        <v>73</v>
      </c>
      <c r="D127" s="343">
        <v>1</v>
      </c>
      <c r="E127" s="174"/>
      <c r="F127" s="176"/>
      <c r="G127" s="176"/>
      <c r="H127" s="176"/>
      <c r="I127" s="176"/>
      <c r="J127" s="177"/>
      <c r="K127" s="178"/>
      <c r="L127" s="176"/>
      <c r="M127" s="176"/>
      <c r="N127" s="176"/>
      <c r="O127" s="246"/>
    </row>
    <row r="128" spans="1:15" ht="25.5">
      <c r="A128" s="260" t="s">
        <v>560</v>
      </c>
      <c r="B128" s="265" t="s">
        <v>561</v>
      </c>
      <c r="C128" s="269" t="s">
        <v>73</v>
      </c>
      <c r="D128" s="347" t="s">
        <v>361</v>
      </c>
      <c r="E128" s="174"/>
      <c r="F128" s="176"/>
      <c r="G128" s="176"/>
      <c r="H128" s="176"/>
      <c r="I128" s="176"/>
      <c r="J128" s="177"/>
      <c r="K128" s="178"/>
      <c r="L128" s="176"/>
      <c r="M128" s="176"/>
      <c r="N128" s="176"/>
      <c r="O128" s="246"/>
    </row>
    <row r="129" spans="1:15" ht="12.75">
      <c r="A129" s="260" t="s">
        <v>562</v>
      </c>
      <c r="B129" s="265" t="s">
        <v>563</v>
      </c>
      <c r="C129" s="269" t="s">
        <v>73</v>
      </c>
      <c r="D129" s="347">
        <v>1</v>
      </c>
      <c r="E129" s="174"/>
      <c r="F129" s="176"/>
      <c r="G129" s="176"/>
      <c r="H129" s="176"/>
      <c r="I129" s="176"/>
      <c r="J129" s="177"/>
      <c r="K129" s="178"/>
      <c r="L129" s="176"/>
      <c r="M129" s="176"/>
      <c r="N129" s="176"/>
      <c r="O129" s="246"/>
    </row>
    <row r="130" spans="1:15" ht="12.75">
      <c r="A130" s="260" t="s">
        <v>564</v>
      </c>
      <c r="B130" s="265" t="s">
        <v>565</v>
      </c>
      <c r="C130" s="269" t="s">
        <v>73</v>
      </c>
      <c r="D130" s="347">
        <v>1</v>
      </c>
      <c r="E130" s="174"/>
      <c r="F130" s="176"/>
      <c r="G130" s="176"/>
      <c r="H130" s="176"/>
      <c r="I130" s="176"/>
      <c r="J130" s="177"/>
      <c r="K130" s="178"/>
      <c r="L130" s="176"/>
      <c r="M130" s="176"/>
      <c r="N130" s="176"/>
      <c r="O130" s="246"/>
    </row>
    <row r="131" spans="1:15" ht="12.75">
      <c r="A131" s="260" t="s">
        <v>566</v>
      </c>
      <c r="B131" s="265" t="s">
        <v>518</v>
      </c>
      <c r="C131" s="269" t="s">
        <v>73</v>
      </c>
      <c r="D131" s="347">
        <v>1</v>
      </c>
      <c r="E131" s="174"/>
      <c r="F131" s="176"/>
      <c r="G131" s="176"/>
      <c r="H131" s="176"/>
      <c r="I131" s="176"/>
      <c r="J131" s="177"/>
      <c r="K131" s="178"/>
      <c r="L131" s="176"/>
      <c r="M131" s="176"/>
      <c r="N131" s="176"/>
      <c r="O131" s="246"/>
    </row>
    <row r="132" spans="1:15" ht="12.75">
      <c r="A132" s="260" t="s">
        <v>567</v>
      </c>
      <c r="B132" s="265" t="s">
        <v>512</v>
      </c>
      <c r="C132" s="269" t="s">
        <v>73</v>
      </c>
      <c r="D132" s="347">
        <v>3</v>
      </c>
      <c r="E132" s="174"/>
      <c r="F132" s="176"/>
      <c r="G132" s="176"/>
      <c r="H132" s="176"/>
      <c r="I132" s="176"/>
      <c r="J132" s="177"/>
      <c r="K132" s="178"/>
      <c r="L132" s="176"/>
      <c r="M132" s="176"/>
      <c r="N132" s="176"/>
      <c r="O132" s="246"/>
    </row>
    <row r="133" spans="1:15" ht="12.75">
      <c r="A133" s="260" t="s">
        <v>568</v>
      </c>
      <c r="B133" s="265" t="s">
        <v>569</v>
      </c>
      <c r="C133" s="269" t="s">
        <v>343</v>
      </c>
      <c r="D133" s="347">
        <v>40</v>
      </c>
      <c r="E133" s="174"/>
      <c r="F133" s="176"/>
      <c r="G133" s="176"/>
      <c r="H133" s="176"/>
      <c r="I133" s="176"/>
      <c r="J133" s="177"/>
      <c r="K133" s="178"/>
      <c r="L133" s="176"/>
      <c r="M133" s="176"/>
      <c r="N133" s="176"/>
      <c r="O133" s="246"/>
    </row>
    <row r="134" spans="1:15" ht="12.75">
      <c r="A134" s="260" t="s">
        <v>570</v>
      </c>
      <c r="B134" s="268" t="s">
        <v>571</v>
      </c>
      <c r="C134" s="269"/>
      <c r="D134" s="347"/>
      <c r="E134" s="174"/>
      <c r="F134" s="176"/>
      <c r="G134" s="176"/>
      <c r="H134" s="176"/>
      <c r="I134" s="176"/>
      <c r="J134" s="177"/>
      <c r="K134" s="178"/>
      <c r="L134" s="176"/>
      <c r="M134" s="176"/>
      <c r="N134" s="176"/>
      <c r="O134" s="246"/>
    </row>
    <row r="135" spans="1:15" ht="12.75">
      <c r="A135" s="260" t="s">
        <v>572</v>
      </c>
      <c r="B135" s="265" t="s">
        <v>573</v>
      </c>
      <c r="C135" s="269" t="s">
        <v>73</v>
      </c>
      <c r="D135" s="347">
        <v>2</v>
      </c>
      <c r="E135" s="174"/>
      <c r="F135" s="176"/>
      <c r="G135" s="176"/>
      <c r="H135" s="176"/>
      <c r="I135" s="176"/>
      <c r="J135" s="177"/>
      <c r="K135" s="178"/>
      <c r="L135" s="176"/>
      <c r="M135" s="176"/>
      <c r="N135" s="176"/>
      <c r="O135" s="246"/>
    </row>
    <row r="136" spans="1:15" ht="12.75">
      <c r="A136" s="260" t="s">
        <v>574</v>
      </c>
      <c r="B136" s="265" t="s">
        <v>575</v>
      </c>
      <c r="C136" s="264" t="s">
        <v>73</v>
      </c>
      <c r="D136" s="343">
        <v>1</v>
      </c>
      <c r="E136" s="174"/>
      <c r="F136" s="176"/>
      <c r="G136" s="176"/>
      <c r="H136" s="176"/>
      <c r="I136" s="176"/>
      <c r="J136" s="177"/>
      <c r="K136" s="178"/>
      <c r="L136" s="176"/>
      <c r="M136" s="176"/>
      <c r="N136" s="176"/>
      <c r="O136" s="246"/>
    </row>
    <row r="137" spans="1:15" ht="12.75">
      <c r="A137" s="260" t="s">
        <v>576</v>
      </c>
      <c r="B137" s="265" t="s">
        <v>500</v>
      </c>
      <c r="C137" s="269" t="s">
        <v>73</v>
      </c>
      <c r="D137" s="347">
        <v>15</v>
      </c>
      <c r="E137" s="174"/>
      <c r="F137" s="176"/>
      <c r="G137" s="176"/>
      <c r="H137" s="176"/>
      <c r="I137" s="176"/>
      <c r="J137" s="177"/>
      <c r="K137" s="178"/>
      <c r="L137" s="176"/>
      <c r="M137" s="176"/>
      <c r="N137" s="176"/>
      <c r="O137" s="246"/>
    </row>
    <row r="138" spans="1:15" ht="12.75">
      <c r="A138" s="260" t="s">
        <v>577</v>
      </c>
      <c r="B138" s="265" t="s">
        <v>551</v>
      </c>
      <c r="C138" s="269" t="s">
        <v>73</v>
      </c>
      <c r="D138" s="347">
        <v>3</v>
      </c>
      <c r="E138" s="174"/>
      <c r="F138" s="176"/>
      <c r="G138" s="176"/>
      <c r="H138" s="176"/>
      <c r="I138" s="176"/>
      <c r="J138" s="177"/>
      <c r="K138" s="178"/>
      <c r="L138" s="176"/>
      <c r="M138" s="176"/>
      <c r="N138" s="176"/>
      <c r="O138" s="246"/>
    </row>
    <row r="139" spans="1:15" ht="12.75">
      <c r="A139" s="260" t="s">
        <v>578</v>
      </c>
      <c r="B139" s="265" t="s">
        <v>386</v>
      </c>
      <c r="C139" s="269" t="s">
        <v>73</v>
      </c>
      <c r="D139" s="347">
        <v>8</v>
      </c>
      <c r="E139" s="174"/>
      <c r="F139" s="176"/>
      <c r="G139" s="176"/>
      <c r="H139" s="176"/>
      <c r="I139" s="176"/>
      <c r="J139" s="177"/>
      <c r="K139" s="178"/>
      <c r="L139" s="176"/>
      <c r="M139" s="176"/>
      <c r="N139" s="176"/>
      <c r="O139" s="246"/>
    </row>
    <row r="140" spans="1:15" ht="12.75">
      <c r="A140" s="260" t="s">
        <v>579</v>
      </c>
      <c r="B140" s="265" t="s">
        <v>580</v>
      </c>
      <c r="C140" s="269" t="s">
        <v>73</v>
      </c>
      <c r="D140" s="347">
        <v>3</v>
      </c>
      <c r="E140" s="174"/>
      <c r="F140" s="176"/>
      <c r="G140" s="176"/>
      <c r="H140" s="176"/>
      <c r="I140" s="176"/>
      <c r="J140" s="177"/>
      <c r="K140" s="178"/>
      <c r="L140" s="176"/>
      <c r="M140" s="176"/>
      <c r="N140" s="176"/>
      <c r="O140" s="246"/>
    </row>
    <row r="141" spans="1:15" ht="12.75">
      <c r="A141" s="260" t="s">
        <v>581</v>
      </c>
      <c r="B141" s="265" t="s">
        <v>582</v>
      </c>
      <c r="C141" s="269" t="s">
        <v>73</v>
      </c>
      <c r="D141" s="347">
        <v>3</v>
      </c>
      <c r="E141" s="174"/>
      <c r="F141" s="176"/>
      <c r="G141" s="176"/>
      <c r="H141" s="176"/>
      <c r="I141" s="176"/>
      <c r="J141" s="177"/>
      <c r="K141" s="178"/>
      <c r="L141" s="176"/>
      <c r="M141" s="176"/>
      <c r="N141" s="176"/>
      <c r="O141" s="246"/>
    </row>
    <row r="142" spans="1:15" ht="12.75">
      <c r="A142" s="260" t="s">
        <v>583</v>
      </c>
      <c r="B142" s="265" t="s">
        <v>584</v>
      </c>
      <c r="C142" s="269" t="s">
        <v>73</v>
      </c>
      <c r="D142" s="347">
        <v>8</v>
      </c>
      <c r="E142" s="174"/>
      <c r="F142" s="176"/>
      <c r="G142" s="176"/>
      <c r="H142" s="176"/>
      <c r="I142" s="176"/>
      <c r="J142" s="177"/>
      <c r="K142" s="178"/>
      <c r="L142" s="176"/>
      <c r="M142" s="176"/>
      <c r="N142" s="176"/>
      <c r="O142" s="246"/>
    </row>
    <row r="143" spans="1:15" ht="12.75">
      <c r="A143" s="260" t="s">
        <v>585</v>
      </c>
      <c r="B143" s="265" t="s">
        <v>502</v>
      </c>
      <c r="C143" s="269" t="s">
        <v>73</v>
      </c>
      <c r="D143" s="347">
        <v>6</v>
      </c>
      <c r="E143" s="174"/>
      <c r="F143" s="176"/>
      <c r="G143" s="176"/>
      <c r="H143" s="176"/>
      <c r="I143" s="176"/>
      <c r="J143" s="177"/>
      <c r="K143" s="178"/>
      <c r="L143" s="176"/>
      <c r="M143" s="176"/>
      <c r="N143" s="176"/>
      <c r="O143" s="246"/>
    </row>
    <row r="144" spans="1:15" ht="12.75">
      <c r="A144" s="260" t="s">
        <v>586</v>
      </c>
      <c r="B144" s="265" t="s">
        <v>504</v>
      </c>
      <c r="C144" s="269" t="s">
        <v>73</v>
      </c>
      <c r="D144" s="347">
        <v>2</v>
      </c>
      <c r="E144" s="174"/>
      <c r="F144" s="176"/>
      <c r="G144" s="176"/>
      <c r="H144" s="176"/>
      <c r="I144" s="176"/>
      <c r="J144" s="177"/>
      <c r="K144" s="178"/>
      <c r="L144" s="176"/>
      <c r="M144" s="176"/>
      <c r="N144" s="176"/>
      <c r="O144" s="246"/>
    </row>
    <row r="145" spans="1:15" ht="12.75">
      <c r="A145" s="260" t="s">
        <v>587</v>
      </c>
      <c r="B145" s="265" t="s">
        <v>588</v>
      </c>
      <c r="C145" s="269" t="s">
        <v>73</v>
      </c>
      <c r="D145" s="347">
        <v>5</v>
      </c>
      <c r="E145" s="174"/>
      <c r="F145" s="176"/>
      <c r="G145" s="176"/>
      <c r="H145" s="176"/>
      <c r="I145" s="176"/>
      <c r="J145" s="177"/>
      <c r="K145" s="178"/>
      <c r="L145" s="176"/>
      <c r="M145" s="176"/>
      <c r="N145" s="176"/>
      <c r="O145" s="246"/>
    </row>
    <row r="146" spans="1:15" ht="25.5">
      <c r="A146" s="260" t="s">
        <v>589</v>
      </c>
      <c r="B146" s="265" t="s">
        <v>590</v>
      </c>
      <c r="C146" s="269" t="s">
        <v>73</v>
      </c>
      <c r="D146" s="347">
        <v>6</v>
      </c>
      <c r="E146" s="174"/>
      <c r="F146" s="176"/>
      <c r="G146" s="176"/>
      <c r="H146" s="176"/>
      <c r="I146" s="176"/>
      <c r="J146" s="177"/>
      <c r="K146" s="178"/>
      <c r="L146" s="176"/>
      <c r="M146" s="176"/>
      <c r="N146" s="176"/>
      <c r="O146" s="246"/>
    </row>
    <row r="147" spans="1:15" ht="12.75">
      <c r="A147" s="260" t="s">
        <v>591</v>
      </c>
      <c r="B147" s="265" t="s">
        <v>592</v>
      </c>
      <c r="C147" s="269" t="s">
        <v>73</v>
      </c>
      <c r="D147" s="347">
        <v>1</v>
      </c>
      <c r="E147" s="174"/>
      <c r="F147" s="176"/>
      <c r="G147" s="176"/>
      <c r="H147" s="176"/>
      <c r="I147" s="176"/>
      <c r="J147" s="177"/>
      <c r="K147" s="178"/>
      <c r="L147" s="176"/>
      <c r="M147" s="176"/>
      <c r="N147" s="176"/>
      <c r="O147" s="246"/>
    </row>
    <row r="148" spans="1:15" ht="12.75">
      <c r="A148" s="260" t="s">
        <v>593</v>
      </c>
      <c r="B148" s="265" t="s">
        <v>594</v>
      </c>
      <c r="C148" s="269" t="s">
        <v>73</v>
      </c>
      <c r="D148" s="347">
        <v>1</v>
      </c>
      <c r="E148" s="174"/>
      <c r="F148" s="176"/>
      <c r="G148" s="176"/>
      <c r="H148" s="176"/>
      <c r="I148" s="176"/>
      <c r="J148" s="177"/>
      <c r="K148" s="178"/>
      <c r="L148" s="176"/>
      <c r="M148" s="176"/>
      <c r="N148" s="176"/>
      <c r="O148" s="246"/>
    </row>
    <row r="149" spans="1:15" ht="12.75">
      <c r="A149" s="260" t="s">
        <v>595</v>
      </c>
      <c r="B149" s="265" t="s">
        <v>596</v>
      </c>
      <c r="C149" s="269" t="s">
        <v>73</v>
      </c>
      <c r="D149" s="347">
        <v>1</v>
      </c>
      <c r="E149" s="174"/>
      <c r="F149" s="176"/>
      <c r="G149" s="176"/>
      <c r="H149" s="176"/>
      <c r="I149" s="176"/>
      <c r="J149" s="177"/>
      <c r="K149" s="178"/>
      <c r="L149" s="176"/>
      <c r="M149" s="176"/>
      <c r="N149" s="176"/>
      <c r="O149" s="246"/>
    </row>
    <row r="150" spans="1:15" ht="12.75">
      <c r="A150" s="260" t="s">
        <v>597</v>
      </c>
      <c r="B150" s="265" t="s">
        <v>508</v>
      </c>
      <c r="C150" s="269" t="s">
        <v>73</v>
      </c>
      <c r="D150" s="347">
        <v>8</v>
      </c>
      <c r="E150" s="174"/>
      <c r="F150" s="176"/>
      <c r="G150" s="176"/>
      <c r="H150" s="176"/>
      <c r="I150" s="176"/>
      <c r="J150" s="177"/>
      <c r="K150" s="178"/>
      <c r="L150" s="176"/>
      <c r="M150" s="176"/>
      <c r="N150" s="176"/>
      <c r="O150" s="246"/>
    </row>
    <row r="151" spans="1:15" ht="12.75">
      <c r="A151" s="260" t="s">
        <v>598</v>
      </c>
      <c r="B151" s="265" t="s">
        <v>535</v>
      </c>
      <c r="C151" s="269" t="s">
        <v>73</v>
      </c>
      <c r="D151" s="347">
        <v>1</v>
      </c>
      <c r="E151" s="174"/>
      <c r="F151" s="176"/>
      <c r="G151" s="176"/>
      <c r="H151" s="176"/>
      <c r="I151" s="176"/>
      <c r="J151" s="177"/>
      <c r="K151" s="178"/>
      <c r="L151" s="176"/>
      <c r="M151" s="176"/>
      <c r="N151" s="176"/>
      <c r="O151" s="246"/>
    </row>
    <row r="152" spans="1:15" ht="12.75">
      <c r="A152" s="260" t="s">
        <v>599</v>
      </c>
      <c r="B152" s="265" t="s">
        <v>600</v>
      </c>
      <c r="C152" s="269" t="s">
        <v>73</v>
      </c>
      <c r="D152" s="347">
        <v>1</v>
      </c>
      <c r="E152" s="174"/>
      <c r="F152" s="176"/>
      <c r="G152" s="176"/>
      <c r="H152" s="176"/>
      <c r="I152" s="176"/>
      <c r="J152" s="177"/>
      <c r="K152" s="178"/>
      <c r="L152" s="176"/>
      <c r="M152" s="176"/>
      <c r="N152" s="176"/>
      <c r="O152" s="246"/>
    </row>
    <row r="153" spans="1:15" ht="12.75">
      <c r="A153" s="260" t="s">
        <v>601</v>
      </c>
      <c r="B153" s="265" t="s">
        <v>602</v>
      </c>
      <c r="C153" s="269" t="s">
        <v>73</v>
      </c>
      <c r="D153" s="343">
        <v>2</v>
      </c>
      <c r="E153" s="174"/>
      <c r="F153" s="176"/>
      <c r="G153" s="176"/>
      <c r="H153" s="176"/>
      <c r="I153" s="176"/>
      <c r="J153" s="177"/>
      <c r="K153" s="178"/>
      <c r="L153" s="176"/>
      <c r="M153" s="176"/>
      <c r="N153" s="176"/>
      <c r="O153" s="246"/>
    </row>
    <row r="154" spans="1:15" ht="12.75">
      <c r="A154" s="260" t="s">
        <v>603</v>
      </c>
      <c r="B154" s="265" t="s">
        <v>604</v>
      </c>
      <c r="C154" s="269" t="s">
        <v>73</v>
      </c>
      <c r="D154" s="343">
        <v>1</v>
      </c>
      <c r="E154" s="174"/>
      <c r="F154" s="176"/>
      <c r="G154" s="176"/>
      <c r="H154" s="176"/>
      <c r="I154" s="176"/>
      <c r="J154" s="177"/>
      <c r="K154" s="178"/>
      <c r="L154" s="176"/>
      <c r="M154" s="176"/>
      <c r="N154" s="176"/>
      <c r="O154" s="246"/>
    </row>
    <row r="155" spans="1:15" ht="38.25">
      <c r="A155" s="260" t="s">
        <v>605</v>
      </c>
      <c r="B155" s="265" t="s">
        <v>606</v>
      </c>
      <c r="C155" s="269" t="s">
        <v>73</v>
      </c>
      <c r="D155" s="343">
        <v>1</v>
      </c>
      <c r="E155" s="174"/>
      <c r="F155" s="176"/>
      <c r="G155" s="176"/>
      <c r="H155" s="176"/>
      <c r="I155" s="176"/>
      <c r="J155" s="177"/>
      <c r="K155" s="178"/>
      <c r="L155" s="176"/>
      <c r="M155" s="176"/>
      <c r="N155" s="176"/>
      <c r="O155" s="246"/>
    </row>
    <row r="156" spans="1:15" ht="38.25">
      <c r="A156" s="260" t="s">
        <v>607</v>
      </c>
      <c r="B156" s="265" t="s">
        <v>608</v>
      </c>
      <c r="C156" s="269" t="s">
        <v>73</v>
      </c>
      <c r="D156" s="343">
        <v>1</v>
      </c>
      <c r="E156" s="174"/>
      <c r="F156" s="176"/>
      <c r="G156" s="176"/>
      <c r="H156" s="176"/>
      <c r="I156" s="176"/>
      <c r="J156" s="177"/>
      <c r="K156" s="178"/>
      <c r="L156" s="176"/>
      <c r="M156" s="176"/>
      <c r="N156" s="176"/>
      <c r="O156" s="246"/>
    </row>
    <row r="157" spans="1:15" ht="25.5">
      <c r="A157" s="260" t="s">
        <v>609</v>
      </c>
      <c r="B157" s="265" t="s">
        <v>610</v>
      </c>
      <c r="C157" s="264" t="s">
        <v>73</v>
      </c>
      <c r="D157" s="340" t="s">
        <v>361</v>
      </c>
      <c r="E157" s="174"/>
      <c r="F157" s="176"/>
      <c r="G157" s="176"/>
      <c r="H157" s="176"/>
      <c r="I157" s="176"/>
      <c r="J157" s="177"/>
      <c r="K157" s="178"/>
      <c r="L157" s="176"/>
      <c r="M157" s="176"/>
      <c r="N157" s="176"/>
      <c r="O157" s="246"/>
    </row>
    <row r="158" spans="1:15" ht="25.5">
      <c r="A158" s="260" t="s">
        <v>611</v>
      </c>
      <c r="B158" s="265" t="s">
        <v>612</v>
      </c>
      <c r="C158" s="269" t="s">
        <v>73</v>
      </c>
      <c r="D158" s="343">
        <v>1</v>
      </c>
      <c r="E158" s="174"/>
      <c r="F158" s="176"/>
      <c r="G158" s="176"/>
      <c r="H158" s="176"/>
      <c r="I158" s="176"/>
      <c r="J158" s="177"/>
      <c r="K158" s="178"/>
      <c r="L158" s="176"/>
      <c r="M158" s="176"/>
      <c r="N158" s="176"/>
      <c r="O158" s="246"/>
    </row>
    <row r="159" spans="1:15" ht="25.5">
      <c r="A159" s="260" t="s">
        <v>613</v>
      </c>
      <c r="B159" s="265" t="s">
        <v>614</v>
      </c>
      <c r="C159" s="269" t="s">
        <v>73</v>
      </c>
      <c r="D159" s="343">
        <v>1</v>
      </c>
      <c r="E159" s="174"/>
      <c r="F159" s="176"/>
      <c r="G159" s="176"/>
      <c r="H159" s="176"/>
      <c r="I159" s="176"/>
      <c r="J159" s="177"/>
      <c r="K159" s="178"/>
      <c r="L159" s="176"/>
      <c r="M159" s="176"/>
      <c r="N159" s="176"/>
      <c r="O159" s="246"/>
    </row>
    <row r="160" spans="1:15" ht="25.5">
      <c r="A160" s="260" t="s">
        <v>615</v>
      </c>
      <c r="B160" s="265" t="s">
        <v>616</v>
      </c>
      <c r="C160" s="269" t="s">
        <v>73</v>
      </c>
      <c r="D160" s="343">
        <v>1</v>
      </c>
      <c r="E160" s="174"/>
      <c r="F160" s="176"/>
      <c r="G160" s="176"/>
      <c r="H160" s="176"/>
      <c r="I160" s="176"/>
      <c r="J160" s="177"/>
      <c r="K160" s="178"/>
      <c r="L160" s="176"/>
      <c r="M160" s="176"/>
      <c r="N160" s="176"/>
      <c r="O160" s="246"/>
    </row>
    <row r="161" spans="1:15" ht="12.75">
      <c r="A161" s="260" t="s">
        <v>617</v>
      </c>
      <c r="B161" s="265" t="s">
        <v>618</v>
      </c>
      <c r="C161" s="269" t="s">
        <v>73</v>
      </c>
      <c r="D161" s="343">
        <v>1</v>
      </c>
      <c r="E161" s="174"/>
      <c r="F161" s="176"/>
      <c r="G161" s="176"/>
      <c r="H161" s="176"/>
      <c r="I161" s="176"/>
      <c r="J161" s="177"/>
      <c r="K161" s="178"/>
      <c r="L161" s="176"/>
      <c r="M161" s="176"/>
      <c r="N161" s="176"/>
      <c r="O161" s="246"/>
    </row>
    <row r="162" spans="1:15" ht="12.75">
      <c r="A162" s="260" t="s">
        <v>619</v>
      </c>
      <c r="B162" s="265" t="s">
        <v>518</v>
      </c>
      <c r="C162" s="269" t="s">
        <v>73</v>
      </c>
      <c r="D162" s="348">
        <v>2</v>
      </c>
      <c r="E162" s="174"/>
      <c r="F162" s="176"/>
      <c r="G162" s="176"/>
      <c r="H162" s="176"/>
      <c r="I162" s="176"/>
      <c r="J162" s="177"/>
      <c r="K162" s="178"/>
      <c r="L162" s="176"/>
      <c r="M162" s="176"/>
      <c r="N162" s="176"/>
      <c r="O162" s="246"/>
    </row>
    <row r="163" spans="1:15" ht="12.75">
      <c r="A163" s="260" t="s">
        <v>620</v>
      </c>
      <c r="B163" s="265" t="s">
        <v>621</v>
      </c>
      <c r="C163" s="269" t="s">
        <v>73</v>
      </c>
      <c r="D163" s="343">
        <v>1</v>
      </c>
      <c r="E163" s="174"/>
      <c r="F163" s="176"/>
      <c r="G163" s="176"/>
      <c r="H163" s="176"/>
      <c r="I163" s="176"/>
      <c r="J163" s="177"/>
      <c r="K163" s="178"/>
      <c r="L163" s="176"/>
      <c r="M163" s="176"/>
      <c r="N163" s="176"/>
      <c r="O163" s="246"/>
    </row>
    <row r="164" spans="1:15" ht="12.75">
      <c r="A164" s="260" t="s">
        <v>622</v>
      </c>
      <c r="B164" s="265" t="s">
        <v>623</v>
      </c>
      <c r="C164" s="269" t="s">
        <v>73</v>
      </c>
      <c r="D164" s="343">
        <v>2</v>
      </c>
      <c r="E164" s="174"/>
      <c r="F164" s="176"/>
      <c r="G164" s="176"/>
      <c r="H164" s="176"/>
      <c r="I164" s="176"/>
      <c r="J164" s="177"/>
      <c r="K164" s="178"/>
      <c r="L164" s="176"/>
      <c r="M164" s="176"/>
      <c r="N164" s="176"/>
      <c r="O164" s="246"/>
    </row>
    <row r="165" spans="1:15" ht="12.75">
      <c r="A165" s="260" t="s">
        <v>624</v>
      </c>
      <c r="B165" s="265" t="s">
        <v>625</v>
      </c>
      <c r="C165" s="269" t="s">
        <v>73</v>
      </c>
      <c r="D165" s="343">
        <v>1</v>
      </c>
      <c r="E165" s="174"/>
      <c r="F165" s="176"/>
      <c r="G165" s="176"/>
      <c r="H165" s="176"/>
      <c r="I165" s="176"/>
      <c r="J165" s="177"/>
      <c r="K165" s="178"/>
      <c r="L165" s="176"/>
      <c r="M165" s="176"/>
      <c r="N165" s="176"/>
      <c r="O165" s="246"/>
    </row>
    <row r="166" spans="1:15" ht="12.75">
      <c r="A166" s="260" t="s">
        <v>626</v>
      </c>
      <c r="B166" s="265" t="s">
        <v>627</v>
      </c>
      <c r="C166" s="264" t="s">
        <v>73</v>
      </c>
      <c r="D166" s="340">
        <v>1</v>
      </c>
      <c r="E166" s="174"/>
      <c r="F166" s="176"/>
      <c r="G166" s="176"/>
      <c r="H166" s="176"/>
      <c r="I166" s="176"/>
      <c r="J166" s="177"/>
      <c r="K166" s="178"/>
      <c r="L166" s="176"/>
      <c r="M166" s="176"/>
      <c r="N166" s="176"/>
      <c r="O166" s="246"/>
    </row>
    <row r="167" spans="1:15" ht="12.75">
      <c r="A167" s="260" t="s">
        <v>628</v>
      </c>
      <c r="B167" s="265" t="s">
        <v>629</v>
      </c>
      <c r="C167" s="264" t="s">
        <v>73</v>
      </c>
      <c r="D167" s="343">
        <v>2</v>
      </c>
      <c r="E167" s="174"/>
      <c r="F167" s="176"/>
      <c r="G167" s="176"/>
      <c r="H167" s="266"/>
      <c r="I167" s="176"/>
      <c r="J167" s="177"/>
      <c r="K167" s="178"/>
      <c r="L167" s="176"/>
      <c r="M167" s="176"/>
      <c r="N167" s="176"/>
      <c r="O167" s="246"/>
    </row>
    <row r="168" spans="1:15" ht="25.5">
      <c r="A168" s="260" t="s">
        <v>630</v>
      </c>
      <c r="B168" s="265" t="s">
        <v>631</v>
      </c>
      <c r="C168" s="264" t="s">
        <v>73</v>
      </c>
      <c r="D168" s="343">
        <v>1</v>
      </c>
      <c r="E168" s="174"/>
      <c r="F168" s="176"/>
      <c r="G168" s="176"/>
      <c r="H168" s="176"/>
      <c r="I168" s="176"/>
      <c r="J168" s="177"/>
      <c r="K168" s="178"/>
      <c r="L168" s="176"/>
      <c r="M168" s="176"/>
      <c r="N168" s="176"/>
      <c r="O168" s="246"/>
    </row>
    <row r="169" spans="1:15" ht="12.75">
      <c r="A169" s="260" t="s">
        <v>632</v>
      </c>
      <c r="B169" s="265" t="s">
        <v>633</v>
      </c>
      <c r="C169" s="264" t="s">
        <v>73</v>
      </c>
      <c r="D169" s="343">
        <v>1</v>
      </c>
      <c r="E169" s="174"/>
      <c r="F169" s="176"/>
      <c r="G169" s="176"/>
      <c r="H169" s="176"/>
      <c r="I169" s="176"/>
      <c r="J169" s="177"/>
      <c r="K169" s="178"/>
      <c r="L169" s="176"/>
      <c r="M169" s="176"/>
      <c r="N169" s="176"/>
      <c r="O169" s="246"/>
    </row>
    <row r="170" spans="1:15" ht="12.75">
      <c r="A170" s="260" t="s">
        <v>634</v>
      </c>
      <c r="B170" s="265" t="s">
        <v>635</v>
      </c>
      <c r="C170" s="264" t="s">
        <v>73</v>
      </c>
      <c r="D170" s="348">
        <v>1</v>
      </c>
      <c r="E170" s="174"/>
      <c r="F170" s="176"/>
      <c r="G170" s="176"/>
      <c r="H170" s="176"/>
      <c r="I170" s="176"/>
      <c r="J170" s="177"/>
      <c r="K170" s="178"/>
      <c r="L170" s="176"/>
      <c r="M170" s="176"/>
      <c r="N170" s="176"/>
      <c r="O170" s="246"/>
    </row>
    <row r="171" spans="1:15" ht="12.75">
      <c r="A171" s="260" t="s">
        <v>636</v>
      </c>
      <c r="B171" s="265" t="s">
        <v>637</v>
      </c>
      <c r="C171" s="264" t="s">
        <v>73</v>
      </c>
      <c r="D171" s="349">
        <v>1</v>
      </c>
      <c r="E171" s="174"/>
      <c r="F171" s="176"/>
      <c r="G171" s="176"/>
      <c r="H171" s="176"/>
      <c r="I171" s="176"/>
      <c r="J171" s="177"/>
      <c r="K171" s="178"/>
      <c r="L171" s="176"/>
      <c r="M171" s="176"/>
      <c r="N171" s="176"/>
      <c r="O171" s="246"/>
    </row>
    <row r="172" spans="1:15" ht="12.75">
      <c r="A172" s="260" t="s">
        <v>638</v>
      </c>
      <c r="B172" s="265" t="s">
        <v>639</v>
      </c>
      <c r="C172" s="264" t="s">
        <v>73</v>
      </c>
      <c r="D172" s="350">
        <v>1</v>
      </c>
      <c r="E172" s="174"/>
      <c r="F172" s="176"/>
      <c r="G172" s="176"/>
      <c r="H172" s="176"/>
      <c r="I172" s="176"/>
      <c r="J172" s="177"/>
      <c r="K172" s="178"/>
      <c r="L172" s="176"/>
      <c r="M172" s="176"/>
      <c r="N172" s="176"/>
      <c r="O172" s="246"/>
    </row>
    <row r="173" spans="1:15" ht="12.75">
      <c r="A173" s="260" t="s">
        <v>640</v>
      </c>
      <c r="B173" s="265" t="s">
        <v>641</v>
      </c>
      <c r="C173" s="264" t="s">
        <v>73</v>
      </c>
      <c r="D173" s="350">
        <v>1</v>
      </c>
      <c r="E173" s="174"/>
      <c r="F173" s="176"/>
      <c r="G173" s="176"/>
      <c r="H173" s="176"/>
      <c r="I173" s="176"/>
      <c r="J173" s="177"/>
      <c r="K173" s="178"/>
      <c r="L173" s="176"/>
      <c r="M173" s="176"/>
      <c r="N173" s="176"/>
      <c r="O173" s="246"/>
    </row>
    <row r="174" spans="1:15" ht="12.75">
      <c r="A174" s="260" t="s">
        <v>642</v>
      </c>
      <c r="B174" s="265" t="s">
        <v>643</v>
      </c>
      <c r="C174" s="264" t="s">
        <v>365</v>
      </c>
      <c r="D174" s="343">
        <v>1</v>
      </c>
      <c r="E174" s="174"/>
      <c r="F174" s="176"/>
      <c r="G174" s="176"/>
      <c r="H174" s="176"/>
      <c r="I174" s="176"/>
      <c r="J174" s="177"/>
      <c r="K174" s="178"/>
      <c r="L174" s="176"/>
      <c r="M174" s="176"/>
      <c r="N174" s="176"/>
      <c r="O174" s="246"/>
    </row>
    <row r="175" spans="1:15" ht="12.75">
      <c r="A175" s="260" t="s">
        <v>644</v>
      </c>
      <c r="B175" s="265" t="s">
        <v>645</v>
      </c>
      <c r="C175" s="269" t="s">
        <v>365</v>
      </c>
      <c r="D175" s="343">
        <v>11</v>
      </c>
      <c r="E175" s="174"/>
      <c r="F175" s="176"/>
      <c r="G175" s="176"/>
      <c r="H175" s="176"/>
      <c r="I175" s="176"/>
      <c r="J175" s="177"/>
      <c r="K175" s="178"/>
      <c r="L175" s="176"/>
      <c r="M175" s="176"/>
      <c r="N175" s="176"/>
      <c r="O175" s="246"/>
    </row>
    <row r="176" spans="1:15" ht="25.5">
      <c r="A176" s="260" t="s">
        <v>646</v>
      </c>
      <c r="B176" s="265" t="s">
        <v>647</v>
      </c>
      <c r="C176" s="269" t="s">
        <v>78</v>
      </c>
      <c r="D176" s="343">
        <v>2</v>
      </c>
      <c r="E176" s="174"/>
      <c r="F176" s="176"/>
      <c r="G176" s="176"/>
      <c r="H176" s="176"/>
      <c r="I176" s="176"/>
      <c r="J176" s="177"/>
      <c r="K176" s="178"/>
      <c r="L176" s="176"/>
      <c r="M176" s="176"/>
      <c r="N176" s="176"/>
      <c r="O176" s="246"/>
    </row>
    <row r="177" spans="1:15" ht="12.75">
      <c r="A177" s="260" t="s">
        <v>648</v>
      </c>
      <c r="B177" s="265" t="s">
        <v>649</v>
      </c>
      <c r="C177" s="264" t="s">
        <v>78</v>
      </c>
      <c r="D177" s="340">
        <v>1</v>
      </c>
      <c r="E177" s="174"/>
      <c r="F177" s="176"/>
      <c r="G177" s="176"/>
      <c r="H177" s="176"/>
      <c r="I177" s="176"/>
      <c r="J177" s="177"/>
      <c r="K177" s="178"/>
      <c r="L177" s="176"/>
      <c r="M177" s="176"/>
      <c r="N177" s="176"/>
      <c r="O177" s="246"/>
    </row>
    <row r="178" spans="1:15" ht="25.5">
      <c r="A178" s="260" t="s">
        <v>650</v>
      </c>
      <c r="B178" s="265" t="s">
        <v>651</v>
      </c>
      <c r="C178" s="264" t="s">
        <v>73</v>
      </c>
      <c r="D178" s="340">
        <v>1</v>
      </c>
      <c r="E178" s="174"/>
      <c r="F178" s="176"/>
      <c r="G178" s="176"/>
      <c r="H178" s="176"/>
      <c r="I178" s="176"/>
      <c r="J178" s="177"/>
      <c r="K178" s="178"/>
      <c r="L178" s="176"/>
      <c r="M178" s="176"/>
      <c r="N178" s="176"/>
      <c r="O178" s="246"/>
    </row>
    <row r="179" spans="1:15" ht="25.5">
      <c r="A179" s="260" t="s">
        <v>652</v>
      </c>
      <c r="B179" s="265" t="s">
        <v>653</v>
      </c>
      <c r="C179" s="264" t="s">
        <v>78</v>
      </c>
      <c r="D179" s="340">
        <v>1</v>
      </c>
      <c r="E179" s="174"/>
      <c r="F179" s="176"/>
      <c r="G179" s="176"/>
      <c r="H179" s="176"/>
      <c r="I179" s="176"/>
      <c r="J179" s="177"/>
      <c r="K179" s="178"/>
      <c r="L179" s="176"/>
      <c r="M179" s="176"/>
      <c r="N179" s="176"/>
      <c r="O179" s="246"/>
    </row>
    <row r="180" spans="1:15" ht="25.5">
      <c r="A180" s="260" t="s">
        <v>654</v>
      </c>
      <c r="B180" s="265" t="s">
        <v>655</v>
      </c>
      <c r="C180" s="264" t="s">
        <v>78</v>
      </c>
      <c r="D180" s="340">
        <v>1</v>
      </c>
      <c r="E180" s="174"/>
      <c r="F180" s="176"/>
      <c r="G180" s="176"/>
      <c r="H180" s="176"/>
      <c r="I180" s="176"/>
      <c r="J180" s="177"/>
      <c r="K180" s="178"/>
      <c r="L180" s="176"/>
      <c r="M180" s="176"/>
      <c r="N180" s="176"/>
      <c r="O180" s="246"/>
    </row>
    <row r="181" spans="1:15" ht="25.5">
      <c r="A181" s="260" t="s">
        <v>656</v>
      </c>
      <c r="B181" s="265" t="s">
        <v>657</v>
      </c>
      <c r="C181" s="264" t="s">
        <v>78</v>
      </c>
      <c r="D181" s="340">
        <v>1</v>
      </c>
      <c r="E181" s="174"/>
      <c r="F181" s="176"/>
      <c r="G181" s="176"/>
      <c r="H181" s="176"/>
      <c r="I181" s="176"/>
      <c r="J181" s="177"/>
      <c r="K181" s="178"/>
      <c r="L181" s="176"/>
      <c r="M181" s="176"/>
      <c r="N181" s="176"/>
      <c r="O181" s="246"/>
    </row>
    <row r="182" spans="1:15" ht="12.75">
      <c r="A182" s="260" t="s">
        <v>658</v>
      </c>
      <c r="B182" s="265" t="s">
        <v>659</v>
      </c>
      <c r="C182" s="264" t="s">
        <v>73</v>
      </c>
      <c r="D182" s="340">
        <v>1</v>
      </c>
      <c r="E182" s="174"/>
      <c r="F182" s="176"/>
      <c r="G182" s="176"/>
      <c r="H182" s="176"/>
      <c r="I182" s="176"/>
      <c r="J182" s="177"/>
      <c r="K182" s="178"/>
      <c r="L182" s="176"/>
      <c r="M182" s="176"/>
      <c r="N182" s="176"/>
      <c r="O182" s="246"/>
    </row>
    <row r="183" spans="1:15" ht="12.75">
      <c r="A183" s="260" t="s">
        <v>660</v>
      </c>
      <c r="B183" s="265" t="s">
        <v>661</v>
      </c>
      <c r="C183" s="264" t="s">
        <v>365</v>
      </c>
      <c r="D183" s="340">
        <v>0.2</v>
      </c>
      <c r="E183" s="174"/>
      <c r="F183" s="176"/>
      <c r="G183" s="176"/>
      <c r="H183" s="176"/>
      <c r="I183" s="176"/>
      <c r="J183" s="177"/>
      <c r="K183" s="178"/>
      <c r="L183" s="176"/>
      <c r="M183" s="176"/>
      <c r="N183" s="176"/>
      <c r="O183" s="246"/>
    </row>
    <row r="184" spans="1:15" ht="12.75">
      <c r="A184" s="260" t="s">
        <v>662</v>
      </c>
      <c r="B184" s="265" t="s">
        <v>663</v>
      </c>
      <c r="C184" s="264" t="s">
        <v>365</v>
      </c>
      <c r="D184" s="340">
        <v>0.6000000000000001</v>
      </c>
      <c r="E184" s="174"/>
      <c r="F184" s="176"/>
      <c r="G184" s="176"/>
      <c r="H184" s="176"/>
      <c r="I184" s="176"/>
      <c r="J184" s="177"/>
      <c r="K184" s="178"/>
      <c r="L184" s="176"/>
      <c r="M184" s="176"/>
      <c r="N184" s="176"/>
      <c r="O184" s="246"/>
    </row>
    <row r="185" spans="1:15" ht="25.5">
      <c r="A185" s="260" t="s">
        <v>664</v>
      </c>
      <c r="B185" s="265" t="s">
        <v>665</v>
      </c>
      <c r="C185" s="264" t="s">
        <v>73</v>
      </c>
      <c r="D185" s="340">
        <v>1</v>
      </c>
      <c r="E185" s="174"/>
      <c r="F185" s="176"/>
      <c r="G185" s="176"/>
      <c r="H185" s="176"/>
      <c r="I185" s="176"/>
      <c r="J185" s="177"/>
      <c r="K185" s="178"/>
      <c r="L185" s="176"/>
      <c r="M185" s="176"/>
      <c r="N185" s="176"/>
      <c r="O185" s="246"/>
    </row>
    <row r="186" spans="1:15" ht="12.75">
      <c r="A186" s="260" t="s">
        <v>666</v>
      </c>
      <c r="B186" s="265" t="s">
        <v>667</v>
      </c>
      <c r="C186" s="264" t="s">
        <v>73</v>
      </c>
      <c r="D186" s="340">
        <v>1</v>
      </c>
      <c r="E186" s="174"/>
      <c r="F186" s="176"/>
      <c r="G186" s="176"/>
      <c r="H186" s="176"/>
      <c r="I186" s="176"/>
      <c r="J186" s="177"/>
      <c r="K186" s="178"/>
      <c r="L186" s="176"/>
      <c r="M186" s="176"/>
      <c r="N186" s="176"/>
      <c r="O186" s="246"/>
    </row>
    <row r="187" spans="1:15" ht="12.75">
      <c r="A187" s="260" t="s">
        <v>668</v>
      </c>
      <c r="B187" s="265" t="s">
        <v>669</v>
      </c>
      <c r="C187" s="264" t="s">
        <v>73</v>
      </c>
      <c r="D187" s="340">
        <v>1</v>
      </c>
      <c r="E187" s="174"/>
      <c r="F187" s="176"/>
      <c r="G187" s="176"/>
      <c r="H187" s="176"/>
      <c r="I187" s="176"/>
      <c r="J187" s="177"/>
      <c r="K187" s="178"/>
      <c r="L187" s="176"/>
      <c r="M187" s="176"/>
      <c r="N187" s="176"/>
      <c r="O187" s="246"/>
    </row>
    <row r="188" spans="1:15" ht="12.75">
      <c r="A188" s="260" t="s">
        <v>670</v>
      </c>
      <c r="B188" s="265" t="s">
        <v>671</v>
      </c>
      <c r="C188" s="264" t="s">
        <v>73</v>
      </c>
      <c r="D188" s="340">
        <v>1</v>
      </c>
      <c r="E188" s="174"/>
      <c r="F188" s="176"/>
      <c r="G188" s="176"/>
      <c r="H188" s="176"/>
      <c r="I188" s="176"/>
      <c r="J188" s="177"/>
      <c r="K188" s="178"/>
      <c r="L188" s="176"/>
      <c r="M188" s="176"/>
      <c r="N188" s="176"/>
      <c r="O188" s="246"/>
    </row>
    <row r="189" spans="1:15" ht="38.25">
      <c r="A189" s="260" t="s">
        <v>672</v>
      </c>
      <c r="B189" s="265" t="s">
        <v>673</v>
      </c>
      <c r="C189" s="264" t="s">
        <v>78</v>
      </c>
      <c r="D189" s="340">
        <v>1</v>
      </c>
      <c r="E189" s="174"/>
      <c r="F189" s="176"/>
      <c r="G189" s="176"/>
      <c r="H189" s="176"/>
      <c r="I189" s="176"/>
      <c r="J189" s="177"/>
      <c r="K189" s="178"/>
      <c r="L189" s="176"/>
      <c r="M189" s="176"/>
      <c r="N189" s="176"/>
      <c r="O189" s="246"/>
    </row>
    <row r="190" spans="1:15" ht="25.5">
      <c r="A190" s="260" t="s">
        <v>674</v>
      </c>
      <c r="B190" s="265" t="s">
        <v>675</v>
      </c>
      <c r="C190" s="264" t="s">
        <v>78</v>
      </c>
      <c r="D190" s="340">
        <v>1</v>
      </c>
      <c r="E190" s="174"/>
      <c r="F190" s="176"/>
      <c r="G190" s="176"/>
      <c r="H190" s="176"/>
      <c r="I190" s="176"/>
      <c r="J190" s="177"/>
      <c r="K190" s="178"/>
      <c r="L190" s="176"/>
      <c r="M190" s="176"/>
      <c r="N190" s="176"/>
      <c r="O190" s="246"/>
    </row>
    <row r="191" spans="1:15" ht="12.75">
      <c r="A191" s="260" t="s">
        <v>676</v>
      </c>
      <c r="B191" s="265" t="s">
        <v>677</v>
      </c>
      <c r="C191" s="264" t="s">
        <v>78</v>
      </c>
      <c r="D191" s="340">
        <v>1</v>
      </c>
      <c r="E191" s="174"/>
      <c r="F191" s="176"/>
      <c r="G191" s="176"/>
      <c r="H191" s="176"/>
      <c r="I191" s="176"/>
      <c r="J191" s="177"/>
      <c r="K191" s="178"/>
      <c r="L191" s="176"/>
      <c r="M191" s="176"/>
      <c r="N191" s="176"/>
      <c r="O191" s="246"/>
    </row>
    <row r="192" spans="1:15" ht="38.25">
      <c r="A192" s="260" t="s">
        <v>678</v>
      </c>
      <c r="B192" s="265" t="s">
        <v>679</v>
      </c>
      <c r="C192" s="264" t="s">
        <v>78</v>
      </c>
      <c r="D192" s="340">
        <v>1</v>
      </c>
      <c r="E192" s="174"/>
      <c r="F192" s="176"/>
      <c r="G192" s="176"/>
      <c r="H192" s="176"/>
      <c r="I192" s="176"/>
      <c r="J192" s="177"/>
      <c r="K192" s="178"/>
      <c r="L192" s="176"/>
      <c r="M192" s="176"/>
      <c r="N192" s="176"/>
      <c r="O192" s="246"/>
    </row>
    <row r="193" spans="1:15" ht="25.5">
      <c r="A193" s="260" t="s">
        <v>680</v>
      </c>
      <c r="B193" s="265" t="s">
        <v>681</v>
      </c>
      <c r="C193" s="264" t="s">
        <v>78</v>
      </c>
      <c r="D193" s="340">
        <v>1</v>
      </c>
      <c r="E193" s="174"/>
      <c r="F193" s="176"/>
      <c r="G193" s="176"/>
      <c r="H193" s="176"/>
      <c r="I193" s="176"/>
      <c r="J193" s="177"/>
      <c r="K193" s="178"/>
      <c r="L193" s="176"/>
      <c r="M193" s="176"/>
      <c r="N193" s="176"/>
      <c r="O193" s="246"/>
    </row>
    <row r="194" spans="1:15" ht="25.5">
      <c r="A194" s="260" t="s">
        <v>682</v>
      </c>
      <c r="B194" s="265" t="s">
        <v>683</v>
      </c>
      <c r="C194" s="264" t="s">
        <v>78</v>
      </c>
      <c r="D194" s="340">
        <v>1</v>
      </c>
      <c r="E194" s="174"/>
      <c r="F194" s="176"/>
      <c r="G194" s="176"/>
      <c r="H194" s="176"/>
      <c r="I194" s="176"/>
      <c r="J194" s="177"/>
      <c r="K194" s="178"/>
      <c r="L194" s="176"/>
      <c r="M194" s="176"/>
      <c r="N194" s="176"/>
      <c r="O194" s="246"/>
    </row>
    <row r="195" spans="1:15" ht="12.75">
      <c r="A195" s="260" t="s">
        <v>394</v>
      </c>
      <c r="B195" s="270" t="s">
        <v>684</v>
      </c>
      <c r="C195" s="264"/>
      <c r="D195" s="340"/>
      <c r="E195" s="174"/>
      <c r="F195" s="176"/>
      <c r="G195" s="176"/>
      <c r="H195" s="176"/>
      <c r="I195" s="176"/>
      <c r="J195" s="177"/>
      <c r="K195" s="178"/>
      <c r="L195" s="176"/>
      <c r="M195" s="176"/>
      <c r="N195" s="176"/>
      <c r="O195" s="246"/>
    </row>
    <row r="196" spans="1:15" ht="12.75">
      <c r="A196" s="260" t="s">
        <v>41</v>
      </c>
      <c r="B196" s="268" t="s">
        <v>685</v>
      </c>
      <c r="C196" s="264"/>
      <c r="D196" s="340"/>
      <c r="E196" s="174"/>
      <c r="F196" s="176"/>
      <c r="G196" s="176"/>
      <c r="H196" s="176"/>
      <c r="I196" s="176"/>
      <c r="J196" s="177"/>
      <c r="K196" s="178"/>
      <c r="L196" s="176"/>
      <c r="M196" s="176"/>
      <c r="N196" s="176"/>
      <c r="O196" s="246"/>
    </row>
    <row r="197" spans="1:15" ht="12.75">
      <c r="A197" s="260" t="s">
        <v>42</v>
      </c>
      <c r="B197" s="265" t="s">
        <v>686</v>
      </c>
      <c r="C197" s="264" t="s">
        <v>365</v>
      </c>
      <c r="D197" s="340">
        <v>2</v>
      </c>
      <c r="E197" s="174"/>
      <c r="F197" s="176"/>
      <c r="G197" s="176"/>
      <c r="H197" s="176"/>
      <c r="I197" s="176"/>
      <c r="J197" s="177"/>
      <c r="K197" s="178"/>
      <c r="L197" s="176"/>
      <c r="M197" s="176"/>
      <c r="N197" s="176"/>
      <c r="O197" s="246"/>
    </row>
    <row r="198" spans="1:15" ht="12.75">
      <c r="A198" s="260" t="s">
        <v>43</v>
      </c>
      <c r="B198" s="265" t="s">
        <v>687</v>
      </c>
      <c r="C198" s="264" t="s">
        <v>365</v>
      </c>
      <c r="D198" s="340">
        <v>8</v>
      </c>
      <c r="E198" s="174"/>
      <c r="F198" s="176"/>
      <c r="G198" s="176"/>
      <c r="H198" s="176"/>
      <c r="I198" s="176"/>
      <c r="J198" s="177"/>
      <c r="K198" s="178"/>
      <c r="L198" s="176"/>
      <c r="M198" s="176"/>
      <c r="N198" s="176"/>
      <c r="O198" s="246"/>
    </row>
    <row r="199" spans="1:15" ht="25.5">
      <c r="A199" s="260" t="s">
        <v>44</v>
      </c>
      <c r="B199" s="265" t="s">
        <v>688</v>
      </c>
      <c r="C199" s="264" t="s">
        <v>365</v>
      </c>
      <c r="D199" s="349">
        <v>1</v>
      </c>
      <c r="E199" s="174"/>
      <c r="F199" s="176"/>
      <c r="G199" s="176"/>
      <c r="H199" s="176"/>
      <c r="I199" s="176"/>
      <c r="J199" s="177"/>
      <c r="K199" s="178"/>
      <c r="L199" s="176"/>
      <c r="M199" s="176"/>
      <c r="N199" s="176"/>
      <c r="O199" s="246"/>
    </row>
    <row r="200" spans="1:15" ht="25.5">
      <c r="A200" s="260" t="s">
        <v>45</v>
      </c>
      <c r="B200" s="265" t="s">
        <v>689</v>
      </c>
      <c r="C200" s="264" t="s">
        <v>365</v>
      </c>
      <c r="D200" s="351">
        <v>1</v>
      </c>
      <c r="E200" s="174"/>
      <c r="F200" s="176"/>
      <c r="G200" s="176"/>
      <c r="H200" s="176"/>
      <c r="I200" s="176"/>
      <c r="J200" s="177"/>
      <c r="K200" s="178"/>
      <c r="L200" s="176"/>
      <c r="M200" s="176"/>
      <c r="N200" s="176"/>
      <c r="O200" s="246"/>
    </row>
    <row r="201" spans="1:15" ht="12.75">
      <c r="A201" s="260" t="s">
        <v>46</v>
      </c>
      <c r="B201" s="265" t="s">
        <v>690</v>
      </c>
      <c r="C201" s="264" t="s">
        <v>73</v>
      </c>
      <c r="D201" s="351">
        <v>1</v>
      </c>
      <c r="E201" s="174"/>
      <c r="F201" s="176"/>
      <c r="G201" s="176"/>
      <c r="H201" s="176"/>
      <c r="I201" s="176"/>
      <c r="J201" s="177"/>
      <c r="K201" s="178"/>
      <c r="L201" s="176"/>
      <c r="M201" s="176"/>
      <c r="N201" s="176"/>
      <c r="O201" s="246"/>
    </row>
    <row r="202" spans="1:15" ht="25.5">
      <c r="A202" s="260" t="s">
        <v>47</v>
      </c>
      <c r="B202" s="265" t="s">
        <v>691</v>
      </c>
      <c r="C202" s="264" t="s">
        <v>73</v>
      </c>
      <c r="D202" s="351">
        <v>2</v>
      </c>
      <c r="E202" s="174"/>
      <c r="F202" s="176"/>
      <c r="G202" s="176"/>
      <c r="H202" s="176"/>
      <c r="I202" s="176"/>
      <c r="J202" s="177"/>
      <c r="K202" s="178"/>
      <c r="L202" s="176"/>
      <c r="M202" s="176"/>
      <c r="N202" s="176"/>
      <c r="O202" s="246"/>
    </row>
    <row r="203" spans="1:15" ht="25.5">
      <c r="A203" s="260" t="s">
        <v>692</v>
      </c>
      <c r="B203" s="265" t="s">
        <v>693</v>
      </c>
      <c r="C203" s="264" t="s">
        <v>73</v>
      </c>
      <c r="D203" s="351">
        <v>2</v>
      </c>
      <c r="E203" s="174"/>
      <c r="F203" s="176"/>
      <c r="G203" s="176"/>
      <c r="H203" s="176"/>
      <c r="I203" s="176"/>
      <c r="J203" s="177"/>
      <c r="K203" s="178"/>
      <c r="L203" s="176"/>
      <c r="M203" s="176"/>
      <c r="N203" s="176"/>
      <c r="O203" s="246"/>
    </row>
    <row r="204" spans="1:15" ht="25.5">
      <c r="A204" s="260" t="s">
        <v>694</v>
      </c>
      <c r="B204" s="265" t="s">
        <v>695</v>
      </c>
      <c r="C204" s="264" t="s">
        <v>78</v>
      </c>
      <c r="D204" s="352">
        <v>1</v>
      </c>
      <c r="E204" s="174"/>
      <c r="F204" s="176"/>
      <c r="G204" s="176"/>
      <c r="H204" s="176"/>
      <c r="I204" s="176"/>
      <c r="J204" s="177"/>
      <c r="K204" s="178"/>
      <c r="L204" s="176"/>
      <c r="M204" s="176"/>
      <c r="N204" s="176"/>
      <c r="O204" s="246"/>
    </row>
    <row r="205" spans="1:15" ht="25.5">
      <c r="A205" s="260" t="s">
        <v>696</v>
      </c>
      <c r="B205" s="265" t="s">
        <v>683</v>
      </c>
      <c r="C205" s="264" t="s">
        <v>78</v>
      </c>
      <c r="D205" s="352">
        <v>1</v>
      </c>
      <c r="E205" s="174"/>
      <c r="F205" s="176"/>
      <c r="G205" s="176"/>
      <c r="H205" s="176"/>
      <c r="I205" s="176"/>
      <c r="J205" s="177"/>
      <c r="K205" s="178"/>
      <c r="L205" s="176"/>
      <c r="M205" s="176"/>
      <c r="N205" s="176"/>
      <c r="O205" s="246"/>
    </row>
    <row r="206" spans="1:15" ht="12.75">
      <c r="A206" s="260" t="s">
        <v>697</v>
      </c>
      <c r="B206" s="265" t="s">
        <v>698</v>
      </c>
      <c r="C206" s="264" t="s">
        <v>78</v>
      </c>
      <c r="D206" s="352">
        <v>1</v>
      </c>
      <c r="E206" s="174"/>
      <c r="F206" s="176"/>
      <c r="G206" s="176"/>
      <c r="H206" s="176"/>
      <c r="I206" s="176"/>
      <c r="J206" s="177"/>
      <c r="K206" s="178"/>
      <c r="L206" s="176"/>
      <c r="M206" s="176"/>
      <c r="N206" s="176"/>
      <c r="O206" s="246"/>
    </row>
    <row r="207" spans="1:15" ht="12.75">
      <c r="A207" s="260" t="s">
        <v>699</v>
      </c>
      <c r="B207" s="265" t="s">
        <v>677</v>
      </c>
      <c r="C207" s="264" t="s">
        <v>78</v>
      </c>
      <c r="D207" s="352">
        <v>1</v>
      </c>
      <c r="E207" s="174"/>
      <c r="F207" s="176"/>
      <c r="G207" s="176"/>
      <c r="H207" s="176"/>
      <c r="I207" s="176"/>
      <c r="J207" s="177"/>
      <c r="K207" s="178"/>
      <c r="L207" s="176"/>
      <c r="M207" s="176"/>
      <c r="N207" s="176"/>
      <c r="O207" s="246"/>
    </row>
    <row r="208" spans="1:15" ht="12.75">
      <c r="A208" s="260" t="s">
        <v>700</v>
      </c>
      <c r="B208" s="268" t="s">
        <v>701</v>
      </c>
      <c r="C208" s="264"/>
      <c r="D208" s="352">
        <v>0</v>
      </c>
      <c r="E208" s="174"/>
      <c r="F208" s="176"/>
      <c r="G208" s="176"/>
      <c r="H208" s="176"/>
      <c r="I208" s="176"/>
      <c r="J208" s="177"/>
      <c r="K208" s="178"/>
      <c r="L208" s="176"/>
      <c r="M208" s="176"/>
      <c r="N208" s="176"/>
      <c r="O208" s="246"/>
    </row>
    <row r="209" spans="1:15" ht="51">
      <c r="A209" s="260" t="s">
        <v>702</v>
      </c>
      <c r="B209" s="265" t="s">
        <v>703</v>
      </c>
      <c r="C209" s="264" t="s">
        <v>73</v>
      </c>
      <c r="D209" s="352">
        <v>1</v>
      </c>
      <c r="E209" s="174"/>
      <c r="F209" s="176"/>
      <c r="G209" s="176"/>
      <c r="H209" s="176"/>
      <c r="I209" s="176"/>
      <c r="J209" s="177"/>
      <c r="K209" s="178"/>
      <c r="L209" s="176"/>
      <c r="M209" s="176"/>
      <c r="N209" s="176"/>
      <c r="O209" s="246"/>
    </row>
    <row r="210" spans="1:15" ht="12.75">
      <c r="A210" s="260" t="s">
        <v>704</v>
      </c>
      <c r="B210" s="265" t="s">
        <v>686</v>
      </c>
      <c r="C210" s="264" t="s">
        <v>365</v>
      </c>
      <c r="D210" s="353">
        <v>1</v>
      </c>
      <c r="E210" s="174"/>
      <c r="F210" s="176"/>
      <c r="G210" s="176"/>
      <c r="H210" s="176"/>
      <c r="I210" s="176"/>
      <c r="J210" s="177"/>
      <c r="K210" s="178"/>
      <c r="L210" s="176"/>
      <c r="M210" s="176"/>
      <c r="N210" s="176"/>
      <c r="O210" s="246"/>
    </row>
    <row r="211" spans="1:15" ht="12.75">
      <c r="A211" s="260" t="s">
        <v>705</v>
      </c>
      <c r="B211" s="265" t="s">
        <v>706</v>
      </c>
      <c r="C211" s="264" t="s">
        <v>365</v>
      </c>
      <c r="D211" s="353">
        <v>30</v>
      </c>
      <c r="E211" s="174"/>
      <c r="F211" s="176"/>
      <c r="G211" s="176"/>
      <c r="H211" s="176"/>
      <c r="I211" s="176"/>
      <c r="J211" s="177"/>
      <c r="K211" s="178"/>
      <c r="L211" s="176"/>
      <c r="M211" s="176"/>
      <c r="N211" s="176"/>
      <c r="O211" s="246"/>
    </row>
    <row r="212" spans="1:15" ht="12.75">
      <c r="A212" s="260" t="s">
        <v>707</v>
      </c>
      <c r="B212" s="265" t="s">
        <v>687</v>
      </c>
      <c r="C212" s="264" t="s">
        <v>365</v>
      </c>
      <c r="D212" s="353">
        <v>13</v>
      </c>
      <c r="E212" s="174"/>
      <c r="F212" s="176"/>
      <c r="G212" s="176"/>
      <c r="H212" s="176"/>
      <c r="I212" s="176"/>
      <c r="J212" s="177"/>
      <c r="K212" s="178"/>
      <c r="L212" s="176"/>
      <c r="M212" s="176"/>
      <c r="N212" s="176"/>
      <c r="O212" s="246"/>
    </row>
    <row r="213" spans="1:15" ht="12.75">
      <c r="A213" s="260" t="s">
        <v>708</v>
      </c>
      <c r="B213" s="265" t="s">
        <v>709</v>
      </c>
      <c r="C213" s="264" t="s">
        <v>365</v>
      </c>
      <c r="D213" s="353">
        <v>7</v>
      </c>
      <c r="E213" s="174"/>
      <c r="F213" s="176"/>
      <c r="G213" s="176"/>
      <c r="H213" s="176"/>
      <c r="I213" s="176"/>
      <c r="J213" s="177"/>
      <c r="K213" s="178"/>
      <c r="L213" s="176"/>
      <c r="M213" s="176"/>
      <c r="N213" s="176"/>
      <c r="O213" s="246"/>
    </row>
    <row r="214" spans="1:15" ht="12.75">
      <c r="A214" s="260" t="s">
        <v>710</v>
      </c>
      <c r="B214" s="265" t="s">
        <v>711</v>
      </c>
      <c r="C214" s="264" t="s">
        <v>365</v>
      </c>
      <c r="D214" s="354">
        <v>1</v>
      </c>
      <c r="E214" s="174"/>
      <c r="F214" s="176"/>
      <c r="G214" s="176"/>
      <c r="H214" s="176"/>
      <c r="I214" s="176"/>
      <c r="J214" s="177"/>
      <c r="K214" s="178"/>
      <c r="L214" s="176"/>
      <c r="M214" s="176"/>
      <c r="N214" s="176"/>
      <c r="O214" s="246"/>
    </row>
    <row r="215" spans="1:15" ht="12.75">
      <c r="A215" s="260" t="s">
        <v>712</v>
      </c>
      <c r="B215" s="265" t="s">
        <v>713</v>
      </c>
      <c r="C215" s="264" t="s">
        <v>365</v>
      </c>
      <c r="D215" s="354">
        <v>5</v>
      </c>
      <c r="E215" s="174"/>
      <c r="F215" s="176"/>
      <c r="G215" s="176"/>
      <c r="H215" s="176"/>
      <c r="I215" s="176"/>
      <c r="J215" s="177"/>
      <c r="K215" s="178"/>
      <c r="L215" s="176"/>
      <c r="M215" s="176"/>
      <c r="N215" s="176"/>
      <c r="O215" s="246"/>
    </row>
    <row r="216" spans="1:15" ht="25.5">
      <c r="A216" s="260" t="s">
        <v>714</v>
      </c>
      <c r="B216" s="265" t="s">
        <v>715</v>
      </c>
      <c r="C216" s="264" t="s">
        <v>365</v>
      </c>
      <c r="D216" s="355">
        <v>1</v>
      </c>
      <c r="E216" s="174"/>
      <c r="F216" s="176"/>
      <c r="G216" s="176"/>
      <c r="H216" s="176"/>
      <c r="I216" s="176"/>
      <c r="J216" s="177"/>
      <c r="K216" s="178"/>
      <c r="L216" s="176"/>
      <c r="M216" s="176"/>
      <c r="N216" s="176"/>
      <c r="O216" s="246"/>
    </row>
    <row r="217" spans="1:15" ht="25.5">
      <c r="A217" s="260" t="s">
        <v>716</v>
      </c>
      <c r="B217" s="265" t="s">
        <v>717</v>
      </c>
      <c r="C217" s="264" t="s">
        <v>73</v>
      </c>
      <c r="D217" s="355">
        <v>3</v>
      </c>
      <c r="E217" s="174"/>
      <c r="F217" s="176"/>
      <c r="G217" s="176"/>
      <c r="H217" s="176"/>
      <c r="I217" s="176"/>
      <c r="J217" s="177"/>
      <c r="K217" s="178"/>
      <c r="L217" s="176"/>
      <c r="M217" s="176"/>
      <c r="N217" s="176"/>
      <c r="O217" s="246"/>
    </row>
    <row r="218" spans="1:15" ht="25.5">
      <c r="A218" s="260" t="s">
        <v>718</v>
      </c>
      <c r="B218" s="265" t="s">
        <v>719</v>
      </c>
      <c r="C218" s="264" t="s">
        <v>73</v>
      </c>
      <c r="D218" s="356">
        <v>6</v>
      </c>
      <c r="E218" s="174"/>
      <c r="F218" s="176"/>
      <c r="G218" s="176"/>
      <c r="H218" s="176"/>
      <c r="I218" s="176"/>
      <c r="J218" s="177"/>
      <c r="K218" s="178"/>
      <c r="L218" s="176"/>
      <c r="M218" s="176"/>
      <c r="N218" s="176"/>
      <c r="O218" s="246"/>
    </row>
    <row r="219" spans="1:15" ht="25.5">
      <c r="A219" s="260" t="s">
        <v>720</v>
      </c>
      <c r="B219" s="265" t="s">
        <v>721</v>
      </c>
      <c r="C219" s="264" t="s">
        <v>73</v>
      </c>
      <c r="D219" s="356">
        <v>1</v>
      </c>
      <c r="E219" s="174"/>
      <c r="F219" s="176"/>
      <c r="G219" s="176"/>
      <c r="H219" s="176"/>
      <c r="I219" s="176"/>
      <c r="J219" s="177"/>
      <c r="K219" s="178"/>
      <c r="L219" s="176"/>
      <c r="M219" s="176"/>
      <c r="N219" s="176"/>
      <c r="O219" s="246"/>
    </row>
    <row r="220" spans="1:15" ht="25.5">
      <c r="A220" s="260" t="s">
        <v>722</v>
      </c>
      <c r="B220" s="265" t="s">
        <v>723</v>
      </c>
      <c r="C220" s="264" t="s">
        <v>73</v>
      </c>
      <c r="D220" s="340">
        <v>1</v>
      </c>
      <c r="E220" s="174"/>
      <c r="F220" s="176"/>
      <c r="G220" s="176"/>
      <c r="H220" s="176"/>
      <c r="I220" s="176"/>
      <c r="J220" s="177"/>
      <c r="K220" s="178"/>
      <c r="L220" s="176"/>
      <c r="M220" s="176"/>
      <c r="N220" s="176"/>
      <c r="O220" s="246"/>
    </row>
    <row r="221" spans="1:15" ht="25.5">
      <c r="A221" s="260" t="s">
        <v>724</v>
      </c>
      <c r="B221" s="265" t="s">
        <v>725</v>
      </c>
      <c r="C221" s="264" t="s">
        <v>73</v>
      </c>
      <c r="D221" s="343">
        <v>1</v>
      </c>
      <c r="E221" s="174"/>
      <c r="F221" s="176"/>
      <c r="G221" s="176"/>
      <c r="H221" s="176"/>
      <c r="I221" s="176"/>
      <c r="J221" s="177"/>
      <c r="K221" s="178"/>
      <c r="L221" s="176"/>
      <c r="M221" s="176"/>
      <c r="N221" s="176"/>
      <c r="O221" s="246"/>
    </row>
    <row r="222" spans="1:15" ht="25.5">
      <c r="A222" s="260" t="s">
        <v>726</v>
      </c>
      <c r="B222" s="265" t="s">
        <v>727</v>
      </c>
      <c r="C222" s="264" t="s">
        <v>73</v>
      </c>
      <c r="D222" s="343">
        <v>2</v>
      </c>
      <c r="E222" s="174"/>
      <c r="F222" s="176"/>
      <c r="G222" s="176"/>
      <c r="H222" s="176"/>
      <c r="I222" s="176"/>
      <c r="J222" s="177"/>
      <c r="K222" s="178"/>
      <c r="L222" s="176"/>
      <c r="M222" s="176"/>
      <c r="N222" s="176"/>
      <c r="O222" s="246"/>
    </row>
    <row r="223" spans="1:15" ht="25.5">
      <c r="A223" s="260" t="s">
        <v>728</v>
      </c>
      <c r="B223" s="265" t="s">
        <v>729</v>
      </c>
      <c r="C223" s="264" t="s">
        <v>73</v>
      </c>
      <c r="D223" s="343">
        <v>2</v>
      </c>
      <c r="E223" s="174"/>
      <c r="F223" s="176"/>
      <c r="G223" s="176"/>
      <c r="H223" s="176"/>
      <c r="I223" s="176"/>
      <c r="J223" s="177"/>
      <c r="K223" s="178"/>
      <c r="L223" s="176"/>
      <c r="M223" s="176"/>
      <c r="N223" s="176"/>
      <c r="O223" s="246"/>
    </row>
    <row r="224" spans="1:15" ht="25.5">
      <c r="A224" s="260" t="s">
        <v>730</v>
      </c>
      <c r="B224" s="265" t="s">
        <v>693</v>
      </c>
      <c r="C224" s="264" t="s">
        <v>73</v>
      </c>
      <c r="D224" s="343">
        <v>2</v>
      </c>
      <c r="E224" s="174"/>
      <c r="F224" s="176"/>
      <c r="G224" s="176"/>
      <c r="H224" s="176"/>
      <c r="I224" s="176"/>
      <c r="J224" s="177"/>
      <c r="K224" s="178"/>
      <c r="L224" s="176"/>
      <c r="M224" s="176"/>
      <c r="N224" s="176"/>
      <c r="O224" s="246"/>
    </row>
    <row r="225" spans="1:15" ht="25.5">
      <c r="A225" s="260" t="s">
        <v>731</v>
      </c>
      <c r="B225" s="265" t="s">
        <v>732</v>
      </c>
      <c r="C225" s="264" t="s">
        <v>73</v>
      </c>
      <c r="D225" s="340">
        <v>1</v>
      </c>
      <c r="E225" s="174"/>
      <c r="F225" s="176"/>
      <c r="G225" s="176"/>
      <c r="H225" s="176"/>
      <c r="I225" s="176"/>
      <c r="J225" s="177"/>
      <c r="K225" s="178"/>
      <c r="L225" s="176"/>
      <c r="M225" s="176"/>
      <c r="N225" s="176"/>
      <c r="O225" s="246"/>
    </row>
    <row r="226" spans="1:15" ht="25.5">
      <c r="A226" s="260" t="s">
        <v>733</v>
      </c>
      <c r="B226" s="265" t="s">
        <v>734</v>
      </c>
      <c r="C226" s="264" t="s">
        <v>73</v>
      </c>
      <c r="D226" s="340">
        <v>2</v>
      </c>
      <c r="E226" s="174"/>
      <c r="F226" s="176"/>
      <c r="G226" s="176"/>
      <c r="H226" s="176"/>
      <c r="I226" s="176"/>
      <c r="J226" s="177"/>
      <c r="K226" s="178"/>
      <c r="L226" s="176"/>
      <c r="M226" s="176"/>
      <c r="N226" s="176"/>
      <c r="O226" s="246"/>
    </row>
    <row r="227" spans="1:15" ht="25.5">
      <c r="A227" s="260" t="s">
        <v>735</v>
      </c>
      <c r="B227" s="265" t="s">
        <v>736</v>
      </c>
      <c r="C227" s="264" t="s">
        <v>73</v>
      </c>
      <c r="D227" s="340">
        <v>2</v>
      </c>
      <c r="E227" s="174"/>
      <c r="F227" s="176"/>
      <c r="G227" s="176"/>
      <c r="H227" s="176"/>
      <c r="I227" s="176"/>
      <c r="J227" s="177"/>
      <c r="K227" s="178"/>
      <c r="L227" s="176"/>
      <c r="M227" s="176"/>
      <c r="N227" s="176"/>
      <c r="O227" s="246"/>
    </row>
    <row r="228" spans="1:15" ht="25.5">
      <c r="A228" s="260" t="s">
        <v>737</v>
      </c>
      <c r="B228" s="265" t="s">
        <v>695</v>
      </c>
      <c r="C228" s="264" t="s">
        <v>78</v>
      </c>
      <c r="D228" s="343">
        <v>1</v>
      </c>
      <c r="E228" s="174"/>
      <c r="F228" s="176"/>
      <c r="G228" s="176"/>
      <c r="H228" s="176"/>
      <c r="I228" s="176"/>
      <c r="J228" s="177"/>
      <c r="K228" s="178"/>
      <c r="L228" s="176"/>
      <c r="M228" s="176"/>
      <c r="N228" s="176"/>
      <c r="O228" s="246"/>
    </row>
    <row r="229" spans="1:15" ht="12.75">
      <c r="A229" s="260" t="s">
        <v>738</v>
      </c>
      <c r="B229" s="265" t="s">
        <v>441</v>
      </c>
      <c r="C229" s="264" t="s">
        <v>78</v>
      </c>
      <c r="D229" s="340">
        <v>1</v>
      </c>
      <c r="E229" s="174"/>
      <c r="F229" s="176"/>
      <c r="G229" s="176"/>
      <c r="H229" s="176"/>
      <c r="I229" s="176"/>
      <c r="J229" s="177"/>
      <c r="K229" s="178"/>
      <c r="L229" s="176"/>
      <c r="M229" s="176"/>
      <c r="N229" s="176"/>
      <c r="O229" s="246"/>
    </row>
    <row r="230" spans="1:15" ht="38.25">
      <c r="A230" s="260" t="s">
        <v>739</v>
      </c>
      <c r="B230" s="265" t="s">
        <v>435</v>
      </c>
      <c r="C230" s="264" t="s">
        <v>78</v>
      </c>
      <c r="D230" s="357">
        <v>1</v>
      </c>
      <c r="E230" s="174"/>
      <c r="F230" s="176"/>
      <c r="G230" s="176"/>
      <c r="H230" s="176"/>
      <c r="I230" s="176"/>
      <c r="J230" s="177"/>
      <c r="K230" s="178"/>
      <c r="L230" s="176"/>
      <c r="M230" s="176"/>
      <c r="N230" s="176"/>
      <c r="O230" s="246"/>
    </row>
    <row r="231" spans="1:15" ht="12.75">
      <c r="A231" s="260" t="s">
        <v>740</v>
      </c>
      <c r="B231" s="268" t="s">
        <v>741</v>
      </c>
      <c r="C231" s="264"/>
      <c r="D231" s="358">
        <v>0</v>
      </c>
      <c r="E231" s="174"/>
      <c r="F231" s="176"/>
      <c r="G231" s="176"/>
      <c r="H231" s="176"/>
      <c r="I231" s="176"/>
      <c r="J231" s="177"/>
      <c r="K231" s="178"/>
      <c r="L231" s="176"/>
      <c r="M231" s="176"/>
      <c r="N231" s="176"/>
      <c r="O231" s="246"/>
    </row>
    <row r="232" spans="1:15" ht="51">
      <c r="A232" s="260" t="s">
        <v>742</v>
      </c>
      <c r="B232" s="265" t="s">
        <v>743</v>
      </c>
      <c r="C232" s="264" t="s">
        <v>73</v>
      </c>
      <c r="D232" s="359" t="s">
        <v>361</v>
      </c>
      <c r="E232" s="174"/>
      <c r="F232" s="176"/>
      <c r="G232" s="176"/>
      <c r="H232" s="176"/>
      <c r="I232" s="176"/>
      <c r="J232" s="177"/>
      <c r="K232" s="178"/>
      <c r="L232" s="176"/>
      <c r="M232" s="176"/>
      <c r="N232" s="176"/>
      <c r="O232" s="246"/>
    </row>
    <row r="233" spans="1:15" ht="12.75">
      <c r="A233" s="260" t="s">
        <v>744</v>
      </c>
      <c r="B233" s="265" t="s">
        <v>745</v>
      </c>
      <c r="C233" s="264" t="s">
        <v>365</v>
      </c>
      <c r="D233" s="360">
        <v>20</v>
      </c>
      <c r="E233" s="174"/>
      <c r="F233" s="176"/>
      <c r="G233" s="176"/>
      <c r="H233" s="176"/>
      <c r="I233" s="176"/>
      <c r="J233" s="177"/>
      <c r="K233" s="178"/>
      <c r="L233" s="176"/>
      <c r="M233" s="176"/>
      <c r="N233" s="176"/>
      <c r="O233" s="246"/>
    </row>
    <row r="234" spans="1:15" ht="12.75">
      <c r="A234" s="260" t="s">
        <v>746</v>
      </c>
      <c r="B234" s="265" t="s">
        <v>686</v>
      </c>
      <c r="C234" s="264" t="s">
        <v>365</v>
      </c>
      <c r="D234" s="361">
        <v>52</v>
      </c>
      <c r="E234" s="174"/>
      <c r="F234" s="176"/>
      <c r="G234" s="176"/>
      <c r="H234" s="176"/>
      <c r="I234" s="176"/>
      <c r="J234" s="177"/>
      <c r="K234" s="178"/>
      <c r="L234" s="176"/>
      <c r="M234" s="176"/>
      <c r="N234" s="176"/>
      <c r="O234" s="246"/>
    </row>
    <row r="235" spans="1:15" ht="12.75">
      <c r="A235" s="260" t="s">
        <v>747</v>
      </c>
      <c r="B235" s="265" t="s">
        <v>706</v>
      </c>
      <c r="C235" s="264" t="s">
        <v>365</v>
      </c>
      <c r="D235" s="362">
        <v>33</v>
      </c>
      <c r="E235" s="174"/>
      <c r="F235" s="176"/>
      <c r="G235" s="176"/>
      <c r="H235" s="176"/>
      <c r="I235" s="176"/>
      <c r="J235" s="177"/>
      <c r="K235" s="178"/>
      <c r="L235" s="176"/>
      <c r="M235" s="176"/>
      <c r="N235" s="176"/>
      <c r="O235" s="246"/>
    </row>
    <row r="236" spans="1:15" ht="12.75">
      <c r="A236" s="260" t="s">
        <v>748</v>
      </c>
      <c r="B236" s="265" t="s">
        <v>687</v>
      </c>
      <c r="C236" s="264" t="s">
        <v>365</v>
      </c>
      <c r="D236" s="363">
        <v>92</v>
      </c>
      <c r="E236" s="174"/>
      <c r="F236" s="176"/>
      <c r="G236" s="176"/>
      <c r="H236" s="176"/>
      <c r="I236" s="176"/>
      <c r="J236" s="177"/>
      <c r="K236" s="178"/>
      <c r="L236" s="176"/>
      <c r="M236" s="176"/>
      <c r="N236" s="176"/>
      <c r="O236" s="246"/>
    </row>
    <row r="237" spans="1:15" ht="12.75">
      <c r="A237" s="260" t="s">
        <v>749</v>
      </c>
      <c r="B237" s="265" t="s">
        <v>709</v>
      </c>
      <c r="C237" s="264" t="s">
        <v>365</v>
      </c>
      <c r="D237" s="343">
        <v>14</v>
      </c>
      <c r="E237" s="174"/>
      <c r="F237" s="176"/>
      <c r="G237" s="176"/>
      <c r="H237" s="176"/>
      <c r="I237" s="176"/>
      <c r="J237" s="177"/>
      <c r="K237" s="178"/>
      <c r="L237" s="176"/>
      <c r="M237" s="176"/>
      <c r="N237" s="176"/>
      <c r="O237" s="246"/>
    </row>
    <row r="238" spans="1:15" ht="12.75">
      <c r="A238" s="260" t="s">
        <v>750</v>
      </c>
      <c r="B238" s="265" t="s">
        <v>751</v>
      </c>
      <c r="C238" s="264" t="s">
        <v>365</v>
      </c>
      <c r="D238" s="343">
        <v>4</v>
      </c>
      <c r="E238" s="174"/>
      <c r="F238" s="176"/>
      <c r="G238" s="176"/>
      <c r="H238" s="176"/>
      <c r="I238" s="176"/>
      <c r="J238" s="177"/>
      <c r="K238" s="178"/>
      <c r="L238" s="176"/>
      <c r="M238" s="176"/>
      <c r="N238" s="176"/>
      <c r="O238" s="246"/>
    </row>
    <row r="239" spans="1:15" ht="12.75">
      <c r="A239" s="260" t="s">
        <v>752</v>
      </c>
      <c r="B239" s="265" t="s">
        <v>753</v>
      </c>
      <c r="C239" s="264" t="s">
        <v>365</v>
      </c>
      <c r="D239" s="343">
        <v>5</v>
      </c>
      <c r="E239" s="174"/>
      <c r="F239" s="176"/>
      <c r="G239" s="176"/>
      <c r="H239" s="176"/>
      <c r="I239" s="176"/>
      <c r="J239" s="177"/>
      <c r="K239" s="178"/>
      <c r="L239" s="176"/>
      <c r="M239" s="176"/>
      <c r="N239" s="176"/>
      <c r="O239" s="246"/>
    </row>
    <row r="240" spans="1:15" ht="12.75">
      <c r="A240" s="260" t="s">
        <v>754</v>
      </c>
      <c r="B240" s="265" t="s">
        <v>755</v>
      </c>
      <c r="C240" s="264" t="s">
        <v>365</v>
      </c>
      <c r="D240" s="343">
        <v>14</v>
      </c>
      <c r="E240" s="174"/>
      <c r="F240" s="176"/>
      <c r="G240" s="176"/>
      <c r="H240" s="176"/>
      <c r="I240" s="176"/>
      <c r="J240" s="177"/>
      <c r="K240" s="178"/>
      <c r="L240" s="176"/>
      <c r="M240" s="176"/>
      <c r="N240" s="176"/>
      <c r="O240" s="246"/>
    </row>
    <row r="241" spans="1:15" ht="12.75">
      <c r="A241" s="260" t="s">
        <v>756</v>
      </c>
      <c r="B241" s="265" t="s">
        <v>757</v>
      </c>
      <c r="C241" s="264" t="s">
        <v>365</v>
      </c>
      <c r="D241" s="340">
        <v>4</v>
      </c>
      <c r="E241" s="174"/>
      <c r="F241" s="176"/>
      <c r="G241" s="176"/>
      <c r="H241" s="176"/>
      <c r="I241" s="176"/>
      <c r="J241" s="177"/>
      <c r="K241" s="178"/>
      <c r="L241" s="176"/>
      <c r="M241" s="176"/>
      <c r="N241" s="176"/>
      <c r="O241" s="246"/>
    </row>
    <row r="242" spans="1:15" ht="12.75">
      <c r="A242" s="260" t="s">
        <v>758</v>
      </c>
      <c r="B242" s="265" t="s">
        <v>759</v>
      </c>
      <c r="C242" s="264" t="s">
        <v>365</v>
      </c>
      <c r="D242" s="340">
        <v>2</v>
      </c>
      <c r="E242" s="174"/>
      <c r="F242" s="176"/>
      <c r="G242" s="176"/>
      <c r="H242" s="176"/>
      <c r="I242" s="176"/>
      <c r="J242" s="177"/>
      <c r="K242" s="178"/>
      <c r="L242" s="176"/>
      <c r="M242" s="176"/>
      <c r="N242" s="176"/>
      <c r="O242" s="246"/>
    </row>
    <row r="243" spans="1:15" ht="12.75">
      <c r="A243" s="260" t="s">
        <v>760</v>
      </c>
      <c r="B243" s="265" t="s">
        <v>761</v>
      </c>
      <c r="C243" s="264" t="s">
        <v>365</v>
      </c>
      <c r="D243" s="340">
        <v>2</v>
      </c>
      <c r="E243" s="174"/>
      <c r="F243" s="176"/>
      <c r="G243" s="176"/>
      <c r="H243" s="176"/>
      <c r="I243" s="176"/>
      <c r="J243" s="177"/>
      <c r="K243" s="178"/>
      <c r="L243" s="176"/>
      <c r="M243" s="176"/>
      <c r="N243" s="176"/>
      <c r="O243" s="246"/>
    </row>
    <row r="244" spans="1:15" ht="25.5">
      <c r="A244" s="260" t="s">
        <v>762</v>
      </c>
      <c r="B244" s="265" t="s">
        <v>763</v>
      </c>
      <c r="C244" s="264" t="s">
        <v>365</v>
      </c>
      <c r="D244" s="340">
        <v>1</v>
      </c>
      <c r="E244" s="174"/>
      <c r="F244" s="176"/>
      <c r="G244" s="176"/>
      <c r="H244" s="176"/>
      <c r="I244" s="176"/>
      <c r="J244" s="177"/>
      <c r="K244" s="178"/>
      <c r="L244" s="176"/>
      <c r="M244" s="176"/>
      <c r="N244" s="176"/>
      <c r="O244" s="246"/>
    </row>
    <row r="245" spans="1:15" ht="25.5">
      <c r="A245" s="260" t="s">
        <v>764</v>
      </c>
      <c r="B245" s="265" t="s">
        <v>765</v>
      </c>
      <c r="C245" s="264" t="s">
        <v>365</v>
      </c>
      <c r="D245" s="340">
        <v>3</v>
      </c>
      <c r="E245" s="174"/>
      <c r="F245" s="176"/>
      <c r="G245" s="176"/>
      <c r="H245" s="176"/>
      <c r="I245" s="176"/>
      <c r="J245" s="177"/>
      <c r="K245" s="178"/>
      <c r="L245" s="176"/>
      <c r="M245" s="176"/>
      <c r="N245" s="176"/>
      <c r="O245" s="246"/>
    </row>
    <row r="246" spans="1:15" ht="12.75">
      <c r="A246" s="260" t="s">
        <v>766</v>
      </c>
      <c r="B246" s="265" t="s">
        <v>767</v>
      </c>
      <c r="C246" s="264" t="s">
        <v>365</v>
      </c>
      <c r="D246" s="340">
        <v>4</v>
      </c>
      <c r="E246" s="174"/>
      <c r="F246" s="176"/>
      <c r="G246" s="176"/>
      <c r="H246" s="176"/>
      <c r="I246" s="176"/>
      <c r="J246" s="177"/>
      <c r="K246" s="178"/>
      <c r="L246" s="176"/>
      <c r="M246" s="176"/>
      <c r="N246" s="176"/>
      <c r="O246" s="246"/>
    </row>
    <row r="247" spans="1:15" ht="12.75">
      <c r="A247" s="260" t="s">
        <v>768</v>
      </c>
      <c r="B247" s="265" t="s">
        <v>769</v>
      </c>
      <c r="C247" s="264" t="s">
        <v>365</v>
      </c>
      <c r="D247" s="340">
        <v>36</v>
      </c>
      <c r="E247" s="174"/>
      <c r="F247" s="176"/>
      <c r="G247" s="176"/>
      <c r="H247" s="176"/>
      <c r="I247" s="176"/>
      <c r="J247" s="177"/>
      <c r="K247" s="178"/>
      <c r="L247" s="176"/>
      <c r="M247" s="176"/>
      <c r="N247" s="176"/>
      <c r="O247" s="246"/>
    </row>
    <row r="248" spans="1:15" ht="12.75">
      <c r="A248" s="260" t="s">
        <v>770</v>
      </c>
      <c r="B248" s="265" t="s">
        <v>771</v>
      </c>
      <c r="C248" s="264" t="s">
        <v>365</v>
      </c>
      <c r="D248" s="364">
        <v>4</v>
      </c>
      <c r="E248" s="174"/>
      <c r="F248" s="176"/>
      <c r="G248" s="176"/>
      <c r="H248" s="176"/>
      <c r="I248" s="176"/>
      <c r="J248" s="177"/>
      <c r="K248" s="178"/>
      <c r="L248" s="176"/>
      <c r="M248" s="176"/>
      <c r="N248" s="176"/>
      <c r="O248" s="246"/>
    </row>
    <row r="249" spans="1:15" ht="12.75">
      <c r="A249" s="260" t="s">
        <v>772</v>
      </c>
      <c r="B249" s="265" t="s">
        <v>773</v>
      </c>
      <c r="C249" s="264" t="s">
        <v>365</v>
      </c>
      <c r="D249" s="365">
        <v>37</v>
      </c>
      <c r="E249" s="174"/>
      <c r="F249" s="176"/>
      <c r="G249" s="176"/>
      <c r="H249" s="176"/>
      <c r="I249" s="176"/>
      <c r="J249" s="177"/>
      <c r="K249" s="178"/>
      <c r="L249" s="176"/>
      <c r="M249" s="176"/>
      <c r="N249" s="176"/>
      <c r="O249" s="246"/>
    </row>
    <row r="250" spans="1:15" ht="12.75">
      <c r="A250" s="260" t="s">
        <v>774</v>
      </c>
      <c r="B250" s="265" t="s">
        <v>713</v>
      </c>
      <c r="C250" s="264" t="s">
        <v>365</v>
      </c>
      <c r="D250" s="366">
        <v>5</v>
      </c>
      <c r="E250" s="174"/>
      <c r="F250" s="176"/>
      <c r="G250" s="176"/>
      <c r="H250" s="176"/>
      <c r="I250" s="176"/>
      <c r="J250" s="177"/>
      <c r="K250" s="178"/>
      <c r="L250" s="176"/>
      <c r="M250" s="176"/>
      <c r="N250" s="176"/>
      <c r="O250" s="246"/>
    </row>
    <row r="251" spans="1:15" ht="12.75">
      <c r="A251" s="260" t="s">
        <v>775</v>
      </c>
      <c r="B251" s="265" t="s">
        <v>776</v>
      </c>
      <c r="C251" s="264" t="s">
        <v>365</v>
      </c>
      <c r="D251" s="360">
        <v>4</v>
      </c>
      <c r="E251" s="174"/>
      <c r="F251" s="176"/>
      <c r="G251" s="176"/>
      <c r="H251" s="176"/>
      <c r="I251" s="176"/>
      <c r="J251" s="177"/>
      <c r="K251" s="178"/>
      <c r="L251" s="176"/>
      <c r="M251" s="176"/>
      <c r="N251" s="176"/>
      <c r="O251" s="246"/>
    </row>
    <row r="252" spans="1:15" ht="12.75">
      <c r="A252" s="260" t="s">
        <v>777</v>
      </c>
      <c r="B252" s="265" t="s">
        <v>778</v>
      </c>
      <c r="C252" s="264" t="s">
        <v>365</v>
      </c>
      <c r="D252" s="367">
        <v>5</v>
      </c>
      <c r="E252" s="174"/>
      <c r="F252" s="176"/>
      <c r="G252" s="176"/>
      <c r="H252" s="176"/>
      <c r="I252" s="176"/>
      <c r="J252" s="177"/>
      <c r="K252" s="178"/>
      <c r="L252" s="176"/>
      <c r="M252" s="176"/>
      <c r="N252" s="176"/>
      <c r="O252" s="246"/>
    </row>
    <row r="253" spans="1:15" ht="25.5">
      <c r="A253" s="260" t="s">
        <v>779</v>
      </c>
      <c r="B253" s="265" t="s">
        <v>780</v>
      </c>
      <c r="C253" s="264" t="s">
        <v>365</v>
      </c>
      <c r="D253" s="343">
        <v>2</v>
      </c>
      <c r="E253" s="174"/>
      <c r="F253" s="176"/>
      <c r="G253" s="176"/>
      <c r="H253" s="176"/>
      <c r="I253" s="176"/>
      <c r="J253" s="177"/>
      <c r="K253" s="178"/>
      <c r="L253" s="176"/>
      <c r="M253" s="176"/>
      <c r="N253" s="176"/>
      <c r="O253" s="246"/>
    </row>
    <row r="254" spans="1:15" ht="25.5">
      <c r="A254" s="260" t="s">
        <v>781</v>
      </c>
      <c r="B254" s="265" t="s">
        <v>782</v>
      </c>
      <c r="C254" s="264" t="s">
        <v>365</v>
      </c>
      <c r="D254" s="340">
        <v>1</v>
      </c>
      <c r="E254" s="174"/>
      <c r="F254" s="176"/>
      <c r="G254" s="176"/>
      <c r="H254" s="176"/>
      <c r="I254" s="176"/>
      <c r="J254" s="177"/>
      <c r="K254" s="178"/>
      <c r="L254" s="176"/>
      <c r="M254" s="176"/>
      <c r="N254" s="176"/>
      <c r="O254" s="246"/>
    </row>
    <row r="255" spans="1:15" ht="25.5">
      <c r="A255" s="260" t="s">
        <v>783</v>
      </c>
      <c r="B255" s="265" t="s">
        <v>784</v>
      </c>
      <c r="C255" s="264" t="s">
        <v>365</v>
      </c>
      <c r="D255" s="340">
        <v>2</v>
      </c>
      <c r="E255" s="174"/>
      <c r="F255" s="176"/>
      <c r="G255" s="176"/>
      <c r="H255" s="176"/>
      <c r="I255" s="176"/>
      <c r="J255" s="177"/>
      <c r="K255" s="178"/>
      <c r="L255" s="176"/>
      <c r="M255" s="176"/>
      <c r="N255" s="176"/>
      <c r="O255" s="246"/>
    </row>
    <row r="256" spans="1:15" ht="25.5">
      <c r="A256" s="260" t="s">
        <v>785</v>
      </c>
      <c r="B256" s="265" t="s">
        <v>786</v>
      </c>
      <c r="C256" s="264" t="s">
        <v>365</v>
      </c>
      <c r="D256" s="343">
        <v>1</v>
      </c>
      <c r="E256" s="174"/>
      <c r="F256" s="176"/>
      <c r="G256" s="176"/>
      <c r="H256" s="176"/>
      <c r="I256" s="176"/>
      <c r="J256" s="177"/>
      <c r="K256" s="178"/>
      <c r="L256" s="176"/>
      <c r="M256" s="176"/>
      <c r="N256" s="176"/>
      <c r="O256" s="246"/>
    </row>
    <row r="257" spans="1:15" ht="25.5">
      <c r="A257" s="260" t="s">
        <v>787</v>
      </c>
      <c r="B257" s="265" t="s">
        <v>788</v>
      </c>
      <c r="C257" s="264" t="s">
        <v>365</v>
      </c>
      <c r="D257" s="343">
        <v>1</v>
      </c>
      <c r="E257" s="174"/>
      <c r="F257" s="176"/>
      <c r="G257" s="176"/>
      <c r="H257" s="176"/>
      <c r="I257" s="176"/>
      <c r="J257" s="177"/>
      <c r="K257" s="178"/>
      <c r="L257" s="176"/>
      <c r="M257" s="176"/>
      <c r="N257" s="176"/>
      <c r="O257" s="246"/>
    </row>
    <row r="258" spans="1:15" ht="25.5">
      <c r="A258" s="260" t="s">
        <v>789</v>
      </c>
      <c r="B258" s="265" t="s">
        <v>790</v>
      </c>
      <c r="C258" s="264" t="s">
        <v>365</v>
      </c>
      <c r="D258" s="343">
        <v>3</v>
      </c>
      <c r="E258" s="174"/>
      <c r="F258" s="176"/>
      <c r="G258" s="176"/>
      <c r="H258" s="176"/>
      <c r="I258" s="176"/>
      <c r="J258" s="177"/>
      <c r="K258" s="178"/>
      <c r="L258" s="176"/>
      <c r="M258" s="176"/>
      <c r="N258" s="176"/>
      <c r="O258" s="246"/>
    </row>
    <row r="259" spans="1:15" ht="25.5">
      <c r="A259" s="260" t="s">
        <v>791</v>
      </c>
      <c r="B259" s="265" t="s">
        <v>792</v>
      </c>
      <c r="C259" s="264" t="s">
        <v>73</v>
      </c>
      <c r="D259" s="343">
        <v>8</v>
      </c>
      <c r="E259" s="174"/>
      <c r="F259" s="176"/>
      <c r="G259" s="176"/>
      <c r="H259" s="176"/>
      <c r="I259" s="176"/>
      <c r="J259" s="177"/>
      <c r="K259" s="178"/>
      <c r="L259" s="176"/>
      <c r="M259" s="176"/>
      <c r="N259" s="176"/>
      <c r="O259" s="246"/>
    </row>
    <row r="260" spans="1:15" ht="25.5">
      <c r="A260" s="260" t="s">
        <v>793</v>
      </c>
      <c r="B260" s="265" t="s">
        <v>719</v>
      </c>
      <c r="C260" s="262" t="s">
        <v>73</v>
      </c>
      <c r="D260" s="368">
        <v>2</v>
      </c>
      <c r="E260" s="174"/>
      <c r="F260" s="176"/>
      <c r="G260" s="176"/>
      <c r="H260" s="176"/>
      <c r="I260" s="176"/>
      <c r="J260" s="177"/>
      <c r="K260" s="178"/>
      <c r="L260" s="176"/>
      <c r="M260" s="176"/>
      <c r="N260" s="176"/>
      <c r="O260" s="246"/>
    </row>
    <row r="261" spans="1:15" ht="25.5">
      <c r="A261" s="260" t="s">
        <v>794</v>
      </c>
      <c r="B261" s="265" t="s">
        <v>795</v>
      </c>
      <c r="C261" s="262" t="s">
        <v>73</v>
      </c>
      <c r="D261" s="368">
        <v>5</v>
      </c>
      <c r="E261" s="174"/>
      <c r="F261" s="176"/>
      <c r="G261" s="176"/>
      <c r="H261" s="176"/>
      <c r="I261" s="176"/>
      <c r="J261" s="177"/>
      <c r="K261" s="178"/>
      <c r="L261" s="176"/>
      <c r="M261" s="176"/>
      <c r="N261" s="176"/>
      <c r="O261" s="246"/>
    </row>
    <row r="262" spans="1:15" ht="25.5">
      <c r="A262" s="260" t="s">
        <v>796</v>
      </c>
      <c r="B262" s="265" t="s">
        <v>797</v>
      </c>
      <c r="C262" s="262" t="s">
        <v>73</v>
      </c>
      <c r="D262" s="368">
        <v>6</v>
      </c>
      <c r="E262" s="174"/>
      <c r="F262" s="176"/>
      <c r="G262" s="176"/>
      <c r="H262" s="176"/>
      <c r="I262" s="176"/>
      <c r="J262" s="177"/>
      <c r="K262" s="178"/>
      <c r="L262" s="176"/>
      <c r="M262" s="176"/>
      <c r="N262" s="176"/>
      <c r="O262" s="246"/>
    </row>
    <row r="263" spans="1:15" ht="25.5">
      <c r="A263" s="260" t="s">
        <v>798</v>
      </c>
      <c r="B263" s="265" t="s">
        <v>799</v>
      </c>
      <c r="C263" s="262" t="s">
        <v>73</v>
      </c>
      <c r="D263" s="368">
        <v>1</v>
      </c>
      <c r="E263" s="174"/>
      <c r="F263" s="176"/>
      <c r="G263" s="176"/>
      <c r="H263" s="176"/>
      <c r="I263" s="176"/>
      <c r="J263" s="177"/>
      <c r="K263" s="178"/>
      <c r="L263" s="176"/>
      <c r="M263" s="176"/>
      <c r="N263" s="176"/>
      <c r="O263" s="246"/>
    </row>
    <row r="264" spans="1:15" ht="25.5">
      <c r="A264" s="260" t="s">
        <v>800</v>
      </c>
      <c r="B264" s="265" t="s">
        <v>801</v>
      </c>
      <c r="C264" s="262" t="s">
        <v>73</v>
      </c>
      <c r="D264" s="368">
        <v>4</v>
      </c>
      <c r="E264" s="174"/>
      <c r="F264" s="176"/>
      <c r="G264" s="176"/>
      <c r="H264" s="176"/>
      <c r="I264" s="176"/>
      <c r="J264" s="177"/>
      <c r="K264" s="178"/>
      <c r="L264" s="176"/>
      <c r="M264" s="176"/>
      <c r="N264" s="176"/>
      <c r="O264" s="246"/>
    </row>
    <row r="265" spans="1:15" ht="25.5">
      <c r="A265" s="260" t="s">
        <v>802</v>
      </c>
      <c r="B265" s="265" t="s">
        <v>803</v>
      </c>
      <c r="C265" s="262" t="s">
        <v>73</v>
      </c>
      <c r="D265" s="368">
        <v>2</v>
      </c>
      <c r="E265" s="174"/>
      <c r="F265" s="176"/>
      <c r="G265" s="176"/>
      <c r="H265" s="176"/>
      <c r="I265" s="176"/>
      <c r="J265" s="177"/>
      <c r="K265" s="178"/>
      <c r="L265" s="176"/>
      <c r="M265" s="176"/>
      <c r="N265" s="176"/>
      <c r="O265" s="246"/>
    </row>
    <row r="266" spans="1:15" ht="25.5">
      <c r="A266" s="260" t="s">
        <v>804</v>
      </c>
      <c r="B266" s="265" t="s">
        <v>805</v>
      </c>
      <c r="C266" s="262" t="s">
        <v>73</v>
      </c>
      <c r="D266" s="368">
        <v>3</v>
      </c>
      <c r="E266" s="174"/>
      <c r="F266" s="176"/>
      <c r="G266" s="176"/>
      <c r="H266" s="176"/>
      <c r="I266" s="176"/>
      <c r="J266" s="177"/>
      <c r="K266" s="178"/>
      <c r="L266" s="176"/>
      <c r="M266" s="176"/>
      <c r="N266" s="176"/>
      <c r="O266" s="246"/>
    </row>
    <row r="267" spans="1:15" ht="25.5">
      <c r="A267" s="260" t="s">
        <v>806</v>
      </c>
      <c r="B267" s="265" t="s">
        <v>807</v>
      </c>
      <c r="C267" s="262" t="s">
        <v>73</v>
      </c>
      <c r="D267" s="368">
        <v>1</v>
      </c>
      <c r="E267" s="174"/>
      <c r="F267" s="176"/>
      <c r="G267" s="176"/>
      <c r="H267" s="176"/>
      <c r="I267" s="176"/>
      <c r="J267" s="177"/>
      <c r="K267" s="178"/>
      <c r="L267" s="176"/>
      <c r="M267" s="176"/>
      <c r="N267" s="176"/>
      <c r="O267" s="246"/>
    </row>
    <row r="268" spans="1:15" ht="25.5">
      <c r="A268" s="260" t="s">
        <v>808</v>
      </c>
      <c r="B268" s="265" t="s">
        <v>809</v>
      </c>
      <c r="C268" s="262" t="s">
        <v>73</v>
      </c>
      <c r="D268" s="368">
        <v>3</v>
      </c>
      <c r="E268" s="174"/>
      <c r="F268" s="176"/>
      <c r="G268" s="176"/>
      <c r="H268" s="176"/>
      <c r="I268" s="176"/>
      <c r="J268" s="177"/>
      <c r="K268" s="178"/>
      <c r="L268" s="176"/>
      <c r="M268" s="176"/>
      <c r="N268" s="176"/>
      <c r="O268" s="246"/>
    </row>
    <row r="269" spans="1:15" ht="25.5">
      <c r="A269" s="260" t="s">
        <v>810</v>
      </c>
      <c r="B269" s="265" t="s">
        <v>691</v>
      </c>
      <c r="C269" s="262" t="s">
        <v>73</v>
      </c>
      <c r="D269" s="368">
        <v>1</v>
      </c>
      <c r="E269" s="174"/>
      <c r="F269" s="176"/>
      <c r="G269" s="176"/>
      <c r="H269" s="176"/>
      <c r="I269" s="176"/>
      <c r="J269" s="177"/>
      <c r="K269" s="178"/>
      <c r="L269" s="176"/>
      <c r="M269" s="176"/>
      <c r="N269" s="176"/>
      <c r="O269" s="246"/>
    </row>
    <row r="270" spans="1:15" ht="25.5">
      <c r="A270" s="260" t="s">
        <v>811</v>
      </c>
      <c r="B270" s="265" t="s">
        <v>812</v>
      </c>
      <c r="C270" s="262" t="s">
        <v>73</v>
      </c>
      <c r="D270" s="368">
        <v>2</v>
      </c>
      <c r="E270" s="174"/>
      <c r="F270" s="176"/>
      <c r="G270" s="176"/>
      <c r="H270" s="176"/>
      <c r="I270" s="176"/>
      <c r="J270" s="177"/>
      <c r="K270" s="178"/>
      <c r="L270" s="176"/>
      <c r="M270" s="176"/>
      <c r="N270" s="176"/>
      <c r="O270" s="246"/>
    </row>
    <row r="271" spans="1:15" ht="25.5">
      <c r="A271" s="260" t="s">
        <v>813</v>
      </c>
      <c r="B271" s="265" t="s">
        <v>814</v>
      </c>
      <c r="C271" s="262" t="s">
        <v>73</v>
      </c>
      <c r="D271" s="368">
        <v>2</v>
      </c>
      <c r="E271" s="174"/>
      <c r="F271" s="176"/>
      <c r="G271" s="176"/>
      <c r="H271" s="176"/>
      <c r="I271" s="176"/>
      <c r="J271" s="177"/>
      <c r="K271" s="178"/>
      <c r="L271" s="176"/>
      <c r="M271" s="176"/>
      <c r="N271" s="176"/>
      <c r="O271" s="246"/>
    </row>
    <row r="272" spans="1:15" ht="25.5">
      <c r="A272" s="260" t="s">
        <v>815</v>
      </c>
      <c r="B272" s="265" t="s">
        <v>816</v>
      </c>
      <c r="C272" s="262" t="s">
        <v>73</v>
      </c>
      <c r="D272" s="368">
        <v>2</v>
      </c>
      <c r="E272" s="174"/>
      <c r="F272" s="176"/>
      <c r="G272" s="176"/>
      <c r="H272" s="176"/>
      <c r="I272" s="176"/>
      <c r="J272" s="177"/>
      <c r="K272" s="178"/>
      <c r="L272" s="176"/>
      <c r="M272" s="176"/>
      <c r="N272" s="176"/>
      <c r="O272" s="246"/>
    </row>
    <row r="273" spans="1:15" ht="25.5">
      <c r="A273" s="260" t="s">
        <v>817</v>
      </c>
      <c r="B273" s="265" t="s">
        <v>818</v>
      </c>
      <c r="C273" s="262" t="s">
        <v>73</v>
      </c>
      <c r="D273" s="368">
        <v>1</v>
      </c>
      <c r="E273" s="174"/>
      <c r="F273" s="176"/>
      <c r="G273" s="176"/>
      <c r="H273" s="176"/>
      <c r="I273" s="176"/>
      <c r="J273" s="177"/>
      <c r="K273" s="178"/>
      <c r="L273" s="176"/>
      <c r="M273" s="176"/>
      <c r="N273" s="176"/>
      <c r="O273" s="246"/>
    </row>
    <row r="274" spans="1:15" ht="25.5">
      <c r="A274" s="260" t="s">
        <v>819</v>
      </c>
      <c r="B274" s="265" t="s">
        <v>820</v>
      </c>
      <c r="C274" s="262" t="s">
        <v>73</v>
      </c>
      <c r="D274" s="368">
        <v>2</v>
      </c>
      <c r="E274" s="174"/>
      <c r="F274" s="176"/>
      <c r="G274" s="176"/>
      <c r="H274" s="176"/>
      <c r="I274" s="176"/>
      <c r="J274" s="177"/>
      <c r="K274" s="178"/>
      <c r="L274" s="176"/>
      <c r="M274" s="176"/>
      <c r="N274" s="176"/>
      <c r="O274" s="246"/>
    </row>
    <row r="275" spans="1:15" ht="25.5">
      <c r="A275" s="260" t="s">
        <v>821</v>
      </c>
      <c r="B275" s="265" t="s">
        <v>822</v>
      </c>
      <c r="C275" s="262" t="s">
        <v>73</v>
      </c>
      <c r="D275" s="368">
        <v>7</v>
      </c>
      <c r="E275" s="174"/>
      <c r="F275" s="176"/>
      <c r="G275" s="176"/>
      <c r="H275" s="176"/>
      <c r="I275" s="176"/>
      <c r="J275" s="177"/>
      <c r="K275" s="178"/>
      <c r="L275" s="176"/>
      <c r="M275" s="176"/>
      <c r="N275" s="176"/>
      <c r="O275" s="246"/>
    </row>
    <row r="276" spans="1:15" ht="25.5">
      <c r="A276" s="260" t="s">
        <v>823</v>
      </c>
      <c r="B276" s="265" t="s">
        <v>824</v>
      </c>
      <c r="C276" s="262" t="s">
        <v>73</v>
      </c>
      <c r="D276" s="368">
        <v>2</v>
      </c>
      <c r="E276" s="174"/>
      <c r="F276" s="176"/>
      <c r="G276" s="176"/>
      <c r="H276" s="176"/>
      <c r="I276" s="176"/>
      <c r="J276" s="177"/>
      <c r="K276" s="178"/>
      <c r="L276" s="176"/>
      <c r="M276" s="176"/>
      <c r="N276" s="176"/>
      <c r="O276" s="246"/>
    </row>
    <row r="277" spans="1:15" ht="25.5">
      <c r="A277" s="260" t="s">
        <v>825</v>
      </c>
      <c r="B277" s="265" t="s">
        <v>723</v>
      </c>
      <c r="C277" s="262" t="s">
        <v>73</v>
      </c>
      <c r="D277" s="368">
        <v>9</v>
      </c>
      <c r="E277" s="174"/>
      <c r="F277" s="176"/>
      <c r="G277" s="176"/>
      <c r="H277" s="176"/>
      <c r="I277" s="176"/>
      <c r="J277" s="177"/>
      <c r="K277" s="178"/>
      <c r="L277" s="176"/>
      <c r="M277" s="176"/>
      <c r="N277" s="176"/>
      <c r="O277" s="246"/>
    </row>
    <row r="278" spans="1:15" ht="25.5">
      <c r="A278" s="260" t="s">
        <v>826</v>
      </c>
      <c r="B278" s="265" t="s">
        <v>725</v>
      </c>
      <c r="C278" s="262" t="s">
        <v>73</v>
      </c>
      <c r="D278" s="368">
        <v>3</v>
      </c>
      <c r="E278" s="174"/>
      <c r="F278" s="176"/>
      <c r="G278" s="176"/>
      <c r="H278" s="176"/>
      <c r="I278" s="176"/>
      <c r="J278" s="177"/>
      <c r="K278" s="178"/>
      <c r="L278" s="176"/>
      <c r="M278" s="176"/>
      <c r="N278" s="176"/>
      <c r="O278" s="246"/>
    </row>
    <row r="279" spans="1:15" ht="25.5">
      <c r="A279" s="260" t="s">
        <v>827</v>
      </c>
      <c r="B279" s="265" t="s">
        <v>828</v>
      </c>
      <c r="C279" s="262" t="s">
        <v>73</v>
      </c>
      <c r="D279" s="368">
        <v>4</v>
      </c>
      <c r="E279" s="174"/>
      <c r="F279" s="176"/>
      <c r="G279" s="176"/>
      <c r="H279" s="176"/>
      <c r="I279" s="176"/>
      <c r="J279" s="177"/>
      <c r="K279" s="178"/>
      <c r="L279" s="176"/>
      <c r="M279" s="176"/>
      <c r="N279" s="176"/>
      <c r="O279" s="246"/>
    </row>
    <row r="280" spans="1:15" ht="38.25">
      <c r="A280" s="260" t="s">
        <v>829</v>
      </c>
      <c r="B280" s="265" t="s">
        <v>830</v>
      </c>
      <c r="C280" s="262" t="s">
        <v>73</v>
      </c>
      <c r="D280" s="368" t="s">
        <v>361</v>
      </c>
      <c r="E280" s="174"/>
      <c r="F280" s="176"/>
      <c r="G280" s="176"/>
      <c r="H280" s="176"/>
      <c r="I280" s="176"/>
      <c r="J280" s="177"/>
      <c r="K280" s="178"/>
      <c r="L280" s="176"/>
      <c r="M280" s="176"/>
      <c r="N280" s="176"/>
      <c r="O280" s="246"/>
    </row>
    <row r="281" spans="1:15" ht="25.5">
      <c r="A281" s="260" t="s">
        <v>831</v>
      </c>
      <c r="B281" s="265" t="s">
        <v>832</v>
      </c>
      <c r="C281" s="262" t="s">
        <v>73</v>
      </c>
      <c r="D281" s="368">
        <v>2</v>
      </c>
      <c r="E281" s="174"/>
      <c r="F281" s="176"/>
      <c r="G281" s="176"/>
      <c r="H281" s="176"/>
      <c r="I281" s="176"/>
      <c r="J281" s="177"/>
      <c r="K281" s="178"/>
      <c r="L281" s="176"/>
      <c r="M281" s="176"/>
      <c r="N281" s="176"/>
      <c r="O281" s="246"/>
    </row>
    <row r="282" spans="1:15" ht="38.25">
      <c r="A282" s="260" t="s">
        <v>833</v>
      </c>
      <c r="B282" s="265" t="s">
        <v>834</v>
      </c>
      <c r="C282" s="262" t="s">
        <v>73</v>
      </c>
      <c r="D282" s="368" t="s">
        <v>361</v>
      </c>
      <c r="E282" s="174"/>
      <c r="F282" s="176"/>
      <c r="G282" s="176"/>
      <c r="H282" s="176"/>
      <c r="I282" s="176"/>
      <c r="J282" s="177"/>
      <c r="K282" s="178"/>
      <c r="L282" s="176"/>
      <c r="M282" s="176"/>
      <c r="N282" s="176"/>
      <c r="O282" s="246"/>
    </row>
    <row r="283" spans="1:15" ht="25.5">
      <c r="A283" s="260" t="s">
        <v>835</v>
      </c>
      <c r="B283" s="265" t="s">
        <v>836</v>
      </c>
      <c r="C283" s="262" t="s">
        <v>73</v>
      </c>
      <c r="D283" s="368">
        <v>2</v>
      </c>
      <c r="E283" s="174"/>
      <c r="F283" s="176"/>
      <c r="G283" s="176"/>
      <c r="H283" s="176"/>
      <c r="I283" s="176"/>
      <c r="J283" s="177"/>
      <c r="K283" s="178"/>
      <c r="L283" s="176"/>
      <c r="M283" s="176"/>
      <c r="N283" s="176"/>
      <c r="O283" s="246"/>
    </row>
    <row r="284" spans="1:15" ht="25.5">
      <c r="A284" s="260" t="s">
        <v>837</v>
      </c>
      <c r="B284" s="265" t="s">
        <v>838</v>
      </c>
      <c r="C284" s="262" t="s">
        <v>73</v>
      </c>
      <c r="D284" s="368">
        <v>3</v>
      </c>
      <c r="E284" s="174"/>
      <c r="F284" s="176"/>
      <c r="G284" s="176"/>
      <c r="H284" s="176"/>
      <c r="I284" s="176"/>
      <c r="J284" s="177"/>
      <c r="K284" s="178"/>
      <c r="L284" s="176"/>
      <c r="M284" s="176"/>
      <c r="N284" s="176"/>
      <c r="O284" s="246"/>
    </row>
    <row r="285" spans="1:15" ht="25.5">
      <c r="A285" s="260" t="s">
        <v>839</v>
      </c>
      <c r="B285" s="265" t="s">
        <v>840</v>
      </c>
      <c r="C285" s="262" t="s">
        <v>73</v>
      </c>
      <c r="D285" s="368">
        <v>1</v>
      </c>
      <c r="E285" s="174"/>
      <c r="F285" s="176"/>
      <c r="G285" s="176"/>
      <c r="H285" s="176"/>
      <c r="I285" s="176"/>
      <c r="J285" s="177"/>
      <c r="K285" s="178"/>
      <c r="L285" s="176"/>
      <c r="M285" s="176"/>
      <c r="N285" s="176"/>
      <c r="O285" s="246"/>
    </row>
    <row r="286" spans="1:15" ht="25.5">
      <c r="A286" s="260" t="s">
        <v>841</v>
      </c>
      <c r="B286" s="265" t="s">
        <v>693</v>
      </c>
      <c r="C286" s="262" t="s">
        <v>73</v>
      </c>
      <c r="D286" s="368">
        <v>8</v>
      </c>
      <c r="E286" s="174"/>
      <c r="F286" s="176"/>
      <c r="G286" s="176"/>
      <c r="H286" s="176"/>
      <c r="I286" s="176"/>
      <c r="J286" s="177"/>
      <c r="K286" s="178"/>
      <c r="L286" s="176"/>
      <c r="M286" s="176"/>
      <c r="N286" s="176"/>
      <c r="O286" s="246"/>
    </row>
    <row r="287" spans="1:15" ht="25.5">
      <c r="A287" s="260" t="s">
        <v>842</v>
      </c>
      <c r="B287" s="265" t="s">
        <v>732</v>
      </c>
      <c r="C287" s="262" t="s">
        <v>73</v>
      </c>
      <c r="D287" s="368">
        <v>6</v>
      </c>
      <c r="E287" s="174"/>
      <c r="F287" s="176"/>
      <c r="G287" s="176"/>
      <c r="H287" s="176"/>
      <c r="I287" s="176"/>
      <c r="J287" s="177"/>
      <c r="K287" s="178"/>
      <c r="L287" s="176"/>
      <c r="M287" s="176"/>
      <c r="N287" s="176"/>
      <c r="O287" s="246"/>
    </row>
    <row r="288" spans="1:15" ht="25.5">
      <c r="A288" s="260" t="s">
        <v>843</v>
      </c>
      <c r="B288" s="265" t="s">
        <v>844</v>
      </c>
      <c r="C288" s="262" t="s">
        <v>73</v>
      </c>
      <c r="D288" s="368">
        <v>1</v>
      </c>
      <c r="E288" s="174"/>
      <c r="F288" s="176"/>
      <c r="G288" s="176"/>
      <c r="H288" s="176"/>
      <c r="I288" s="176"/>
      <c r="J288" s="177"/>
      <c r="K288" s="178"/>
      <c r="L288" s="176"/>
      <c r="M288" s="176"/>
      <c r="N288" s="176"/>
      <c r="O288" s="246"/>
    </row>
    <row r="289" spans="1:15" ht="25.5">
      <c r="A289" s="260" t="s">
        <v>845</v>
      </c>
      <c r="B289" s="265" t="s">
        <v>846</v>
      </c>
      <c r="C289" s="262" t="s">
        <v>73</v>
      </c>
      <c r="D289" s="368">
        <v>2</v>
      </c>
      <c r="E289" s="174"/>
      <c r="F289" s="176"/>
      <c r="G289" s="176"/>
      <c r="H289" s="176"/>
      <c r="I289" s="176"/>
      <c r="J289" s="177"/>
      <c r="K289" s="178"/>
      <c r="L289" s="176"/>
      <c r="M289" s="176"/>
      <c r="N289" s="176"/>
      <c r="O289" s="246"/>
    </row>
    <row r="290" spans="1:15" ht="25.5">
      <c r="A290" s="260" t="s">
        <v>847</v>
      </c>
      <c r="B290" s="265" t="s">
        <v>848</v>
      </c>
      <c r="C290" s="262" t="s">
        <v>73</v>
      </c>
      <c r="D290" s="368">
        <v>2</v>
      </c>
      <c r="E290" s="174"/>
      <c r="F290" s="176"/>
      <c r="G290" s="176"/>
      <c r="H290" s="176"/>
      <c r="I290" s="176"/>
      <c r="J290" s="177"/>
      <c r="K290" s="178"/>
      <c r="L290" s="176"/>
      <c r="M290" s="176"/>
      <c r="N290" s="176"/>
      <c r="O290" s="246"/>
    </row>
    <row r="291" spans="1:15" ht="25.5">
      <c r="A291" s="260" t="s">
        <v>849</v>
      </c>
      <c r="B291" s="265" t="s">
        <v>850</v>
      </c>
      <c r="C291" s="262" t="s">
        <v>73</v>
      </c>
      <c r="D291" s="368">
        <v>1</v>
      </c>
      <c r="E291" s="174"/>
      <c r="F291" s="176"/>
      <c r="G291" s="176"/>
      <c r="H291" s="176"/>
      <c r="I291" s="176"/>
      <c r="J291" s="177"/>
      <c r="K291" s="178"/>
      <c r="L291" s="176"/>
      <c r="M291" s="176"/>
      <c r="N291" s="176"/>
      <c r="O291" s="246"/>
    </row>
    <row r="292" spans="1:15" ht="25.5">
      <c r="A292" s="260" t="s">
        <v>851</v>
      </c>
      <c r="B292" s="265" t="s">
        <v>852</v>
      </c>
      <c r="C292" s="262" t="s">
        <v>73</v>
      </c>
      <c r="D292" s="368">
        <v>3</v>
      </c>
      <c r="E292" s="174"/>
      <c r="F292" s="176"/>
      <c r="G292" s="176"/>
      <c r="H292" s="176"/>
      <c r="I292" s="176"/>
      <c r="J292" s="177"/>
      <c r="K292" s="178"/>
      <c r="L292" s="176"/>
      <c r="M292" s="176"/>
      <c r="N292" s="176"/>
      <c r="O292" s="246"/>
    </row>
    <row r="293" spans="1:15" ht="25.5">
      <c r="A293" s="260" t="s">
        <v>853</v>
      </c>
      <c r="B293" s="265" t="s">
        <v>854</v>
      </c>
      <c r="C293" s="262" t="s">
        <v>73</v>
      </c>
      <c r="D293" s="368">
        <v>3</v>
      </c>
      <c r="E293" s="174"/>
      <c r="F293" s="176"/>
      <c r="G293" s="176"/>
      <c r="H293" s="176"/>
      <c r="I293" s="176"/>
      <c r="J293" s="177"/>
      <c r="K293" s="178"/>
      <c r="L293" s="176"/>
      <c r="M293" s="176"/>
      <c r="N293" s="176"/>
      <c r="O293" s="246"/>
    </row>
    <row r="294" spans="1:15" ht="25.5">
      <c r="A294" s="260" t="s">
        <v>855</v>
      </c>
      <c r="B294" s="265" t="s">
        <v>736</v>
      </c>
      <c r="C294" s="262" t="s">
        <v>73</v>
      </c>
      <c r="D294" s="368">
        <v>1</v>
      </c>
      <c r="E294" s="174"/>
      <c r="F294" s="176"/>
      <c r="G294" s="176"/>
      <c r="H294" s="176"/>
      <c r="I294" s="176"/>
      <c r="J294" s="177"/>
      <c r="K294" s="178"/>
      <c r="L294" s="176"/>
      <c r="M294" s="176"/>
      <c r="N294" s="176"/>
      <c r="O294" s="246"/>
    </row>
    <row r="295" spans="1:15" ht="25.5">
      <c r="A295" s="260" t="s">
        <v>856</v>
      </c>
      <c r="B295" s="265" t="s">
        <v>857</v>
      </c>
      <c r="C295" s="262" t="s">
        <v>78</v>
      </c>
      <c r="D295" s="368">
        <v>1</v>
      </c>
      <c r="E295" s="174"/>
      <c r="F295" s="176"/>
      <c r="G295" s="176"/>
      <c r="H295" s="176"/>
      <c r="I295" s="176"/>
      <c r="J295" s="177"/>
      <c r="K295" s="178"/>
      <c r="L295" s="176"/>
      <c r="M295" s="176"/>
      <c r="N295" s="176"/>
      <c r="O295" s="246"/>
    </row>
    <row r="296" spans="1:15" ht="12.75">
      <c r="A296" s="260" t="s">
        <v>858</v>
      </c>
      <c r="B296" s="265" t="s">
        <v>441</v>
      </c>
      <c r="C296" s="262" t="s">
        <v>78</v>
      </c>
      <c r="D296" s="368">
        <v>1</v>
      </c>
      <c r="E296" s="174"/>
      <c r="F296" s="176"/>
      <c r="G296" s="176"/>
      <c r="H296" s="176"/>
      <c r="I296" s="176"/>
      <c r="J296" s="177"/>
      <c r="K296" s="178"/>
      <c r="L296" s="176"/>
      <c r="M296" s="176"/>
      <c r="N296" s="176"/>
      <c r="O296" s="246"/>
    </row>
    <row r="297" spans="1:15" ht="38.25">
      <c r="A297" s="260" t="s">
        <v>859</v>
      </c>
      <c r="B297" s="265" t="s">
        <v>435</v>
      </c>
      <c r="C297" s="262" t="s">
        <v>78</v>
      </c>
      <c r="D297" s="368">
        <v>1</v>
      </c>
      <c r="E297" s="174"/>
      <c r="F297" s="176"/>
      <c r="G297" s="176"/>
      <c r="H297" s="176"/>
      <c r="I297" s="176"/>
      <c r="J297" s="177"/>
      <c r="K297" s="178"/>
      <c r="L297" s="176"/>
      <c r="M297" s="176"/>
      <c r="N297" s="176"/>
      <c r="O297" s="246"/>
    </row>
    <row r="298" spans="1:15" ht="12.75">
      <c r="A298" s="260" t="s">
        <v>860</v>
      </c>
      <c r="B298" s="265" t="s">
        <v>861</v>
      </c>
      <c r="C298" s="262" t="s">
        <v>78</v>
      </c>
      <c r="D298" s="368">
        <v>1</v>
      </c>
      <c r="E298" s="174"/>
      <c r="F298" s="176"/>
      <c r="G298" s="176"/>
      <c r="H298" s="176"/>
      <c r="I298" s="176"/>
      <c r="J298" s="177"/>
      <c r="K298" s="178"/>
      <c r="L298" s="176"/>
      <c r="M298" s="176"/>
      <c r="N298" s="176"/>
      <c r="O298" s="246"/>
    </row>
    <row r="299" spans="1:15" ht="12.75">
      <c r="A299" s="275"/>
      <c r="B299" s="171" t="s">
        <v>1465</v>
      </c>
      <c r="C299" s="172"/>
      <c r="D299" s="193"/>
      <c r="E299" s="198"/>
      <c r="F299" s="199"/>
      <c r="G299" s="199"/>
      <c r="H299" s="199"/>
      <c r="I299" s="199"/>
      <c r="J299" s="201"/>
      <c r="K299" s="202"/>
      <c r="L299" s="199"/>
      <c r="M299" s="199"/>
      <c r="N299" s="199"/>
      <c r="O299" s="431"/>
    </row>
    <row r="300" spans="1:15" ht="12.75">
      <c r="A300" s="428" t="s">
        <v>1457</v>
      </c>
      <c r="B300" s="475" t="s">
        <v>1466</v>
      </c>
      <c r="C300" s="172" t="s">
        <v>78</v>
      </c>
      <c r="D300" s="193">
        <v>1</v>
      </c>
      <c r="E300" s="198"/>
      <c r="F300" s="199"/>
      <c r="G300" s="199"/>
      <c r="H300" s="199"/>
      <c r="I300" s="199"/>
      <c r="J300" s="201"/>
      <c r="K300" s="202"/>
      <c r="L300" s="199"/>
      <c r="M300" s="199"/>
      <c r="N300" s="199"/>
      <c r="O300" s="431"/>
    </row>
    <row r="301" spans="1:15" ht="25.5">
      <c r="A301" s="211" t="s">
        <v>1456</v>
      </c>
      <c r="B301" s="475" t="s">
        <v>1467</v>
      </c>
      <c r="C301" s="172" t="s">
        <v>78</v>
      </c>
      <c r="D301" s="193">
        <v>1</v>
      </c>
      <c r="E301" s="198"/>
      <c r="F301" s="199"/>
      <c r="G301" s="199"/>
      <c r="H301" s="199"/>
      <c r="I301" s="199"/>
      <c r="J301" s="201"/>
      <c r="K301" s="202"/>
      <c r="L301" s="199"/>
      <c r="M301" s="199"/>
      <c r="N301" s="199"/>
      <c r="O301" s="431"/>
    </row>
    <row r="302" spans="1:15" ht="12.75">
      <c r="A302" s="428"/>
      <c r="B302" s="280" t="s">
        <v>1137</v>
      </c>
      <c r="C302" s="429"/>
      <c r="D302" s="430"/>
      <c r="E302" s="198"/>
      <c r="F302" s="199"/>
      <c r="G302" s="199"/>
      <c r="H302" s="199"/>
      <c r="I302" s="199"/>
      <c r="J302" s="201"/>
      <c r="K302" s="202"/>
      <c r="L302" s="199"/>
      <c r="M302" s="199"/>
      <c r="N302" s="199"/>
      <c r="O302" s="431"/>
    </row>
    <row r="303" spans="1:15" ht="12.75">
      <c r="A303" s="428" t="s">
        <v>1468</v>
      </c>
      <c r="B303" s="445" t="s">
        <v>1140</v>
      </c>
      <c r="C303" s="124" t="s">
        <v>78</v>
      </c>
      <c r="D303" s="417">
        <v>1</v>
      </c>
      <c r="E303" s="198"/>
      <c r="F303" s="199"/>
      <c r="G303" s="199"/>
      <c r="H303" s="199"/>
      <c r="I303" s="199"/>
      <c r="J303" s="201"/>
      <c r="K303" s="202"/>
      <c r="L303" s="199"/>
      <c r="M303" s="199"/>
      <c r="N303" s="199"/>
      <c r="O303" s="431"/>
    </row>
    <row r="304" spans="1:15" ht="12.75">
      <c r="A304" s="211" t="s">
        <v>1469</v>
      </c>
      <c r="B304" s="476" t="s">
        <v>1137</v>
      </c>
      <c r="C304" s="124" t="s">
        <v>78</v>
      </c>
      <c r="D304" s="417">
        <v>1</v>
      </c>
      <c r="E304" s="294"/>
      <c r="F304" s="282"/>
      <c r="G304" s="282">
        <f>E304*F304</f>
        <v>0</v>
      </c>
      <c r="H304" s="282"/>
      <c r="I304" s="282"/>
      <c r="J304" s="283">
        <f>SUM(G304:I304)</f>
        <v>0</v>
      </c>
      <c r="K304" s="130">
        <f>ROUND(D304*E304,2)</f>
        <v>0</v>
      </c>
      <c r="L304" s="127">
        <f>ROUND(D304*G304,2)</f>
        <v>0</v>
      </c>
      <c r="M304" s="127">
        <f>ROUND(D304*H304,2)</f>
        <v>0</v>
      </c>
      <c r="N304" s="127">
        <f>ROUND(D304*I304,2)</f>
        <v>0</v>
      </c>
      <c r="O304" s="131">
        <f>SUM(L304:N304)</f>
        <v>0</v>
      </c>
    </row>
    <row r="305" spans="1:16" ht="12.75">
      <c r="A305" s="554" t="s">
        <v>91</v>
      </c>
      <c r="B305" s="554"/>
      <c r="C305" s="554"/>
      <c r="D305" s="554"/>
      <c r="E305" s="554"/>
      <c r="F305" s="554"/>
      <c r="G305" s="554"/>
      <c r="H305" s="554"/>
      <c r="I305" s="554"/>
      <c r="J305" s="554"/>
      <c r="K305" s="132">
        <f>SUM(K13:K304)</f>
        <v>0</v>
      </c>
      <c r="L305" s="132">
        <f>SUM(L13:L304)</f>
        <v>0</v>
      </c>
      <c r="M305" s="132">
        <f>SUM(M13:M304)</f>
        <v>0</v>
      </c>
      <c r="N305" s="132">
        <f>SUM(N13:N304)</f>
        <v>0</v>
      </c>
      <c r="O305" s="133">
        <f>SUM(O13:O304)</f>
        <v>0</v>
      </c>
      <c r="P305" s="134"/>
    </row>
    <row r="306" spans="1:15" ht="12.75">
      <c r="A306" s="555" t="s">
        <v>92</v>
      </c>
      <c r="B306" s="555"/>
      <c r="C306" s="555"/>
      <c r="D306" s="555"/>
      <c r="E306" s="555"/>
      <c r="F306" s="555"/>
      <c r="G306" s="555"/>
      <c r="H306" s="555"/>
      <c r="I306" s="555"/>
      <c r="J306" s="135">
        <v>0.05</v>
      </c>
      <c r="K306" s="136"/>
      <c r="L306" s="136"/>
      <c r="M306"/>
      <c r="N306" s="137">
        <f>ROUND(M305*J306,2)</f>
        <v>0</v>
      </c>
      <c r="O306" s="138">
        <f>SUM(M306:N306)</f>
        <v>0</v>
      </c>
    </row>
    <row r="307" spans="1:15" ht="12.75">
      <c r="A307" s="556" t="s">
        <v>93</v>
      </c>
      <c r="B307" s="556"/>
      <c r="C307" s="556"/>
      <c r="D307" s="556"/>
      <c r="E307" s="556"/>
      <c r="F307" s="556"/>
      <c r="G307" s="556"/>
      <c r="H307" s="556"/>
      <c r="I307" s="556"/>
      <c r="J307" s="556"/>
      <c r="K307" s="139">
        <f>SUM(K305:K306)</f>
        <v>0</v>
      </c>
      <c r="L307" s="139">
        <f>SUM(L305:L306)</f>
        <v>0</v>
      </c>
      <c r="M307" s="139">
        <f>SUM(M305:M306)</f>
        <v>0</v>
      </c>
      <c r="N307" s="139">
        <f>SUM(N305:N306)</f>
        <v>0</v>
      </c>
      <c r="O307" s="140">
        <f>SUM(O305:O306)</f>
        <v>0</v>
      </c>
    </row>
    <row r="308" ht="12.75">
      <c r="A308"/>
    </row>
    <row r="309" spans="1:15" ht="12.75">
      <c r="A309"/>
      <c r="B309" s="142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3" t="s">
        <v>94</v>
      </c>
      <c r="N309" s="557">
        <f>O307</f>
        <v>0</v>
      </c>
      <c r="O309" s="557"/>
    </row>
    <row r="310" spans="1:15" ht="15">
      <c r="A310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1"/>
      <c r="N310" s="141"/>
      <c r="O310" s="141"/>
    </row>
    <row r="311" spans="1:15" ht="15">
      <c r="A311" s="145" t="s">
        <v>95</v>
      </c>
      <c r="B311" s="146"/>
      <c r="C311" s="147"/>
      <c r="D311" s="147"/>
      <c r="E311" s="148"/>
      <c r="F311" s="148"/>
      <c r="G311" s="148"/>
      <c r="H311" s="149"/>
      <c r="I311" s="150"/>
      <c r="J311" s="558"/>
      <c r="K311" s="558"/>
      <c r="L311" s="558"/>
      <c r="M311" s="558"/>
      <c r="N311" s="558"/>
      <c r="O311" s="558"/>
    </row>
    <row r="312" spans="1:15" ht="12.75">
      <c r="A312"/>
      <c r="C312" s="151" t="s">
        <v>10</v>
      </c>
      <c r="D312" s="151"/>
      <c r="E312" s="3"/>
      <c r="F312" s="3"/>
      <c r="G312" s="3"/>
      <c r="H312" s="152"/>
      <c r="I312" s="152"/>
      <c r="J312" s="559"/>
      <c r="K312" s="559"/>
      <c r="L312" s="559"/>
      <c r="M312" s="559"/>
      <c r="N312" s="559"/>
      <c r="O312" s="559"/>
    </row>
    <row r="313" spans="1:15" ht="15">
      <c r="A313"/>
      <c r="B313" s="154"/>
      <c r="C313" s="63"/>
      <c r="D313" s="63"/>
      <c r="E313" s="63"/>
      <c r="F313" s="63"/>
      <c r="G313" s="63"/>
      <c r="H313" s="155"/>
      <c r="I313" s="155"/>
      <c r="J313" s="155"/>
      <c r="K313" s="155"/>
      <c r="L313" s="155"/>
      <c r="M313" s="155"/>
      <c r="N313" s="155"/>
      <c r="O313" s="155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spans="1:15" ht="12.75">
      <c r="A332"/>
      <c r="O332" s="74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</sheetData>
  <sheetProtection selectLockedCells="1" selectUnlockedCells="1"/>
  <mergeCells count="20">
    <mergeCell ref="A305:J305"/>
    <mergeCell ref="A306:I306"/>
    <mergeCell ref="A307:J307"/>
    <mergeCell ref="N309:O309"/>
    <mergeCell ref="J311:O311"/>
    <mergeCell ref="J312:O31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1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370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1443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862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O116</f>
        <v>0</v>
      </c>
      <c r="O6" s="549"/>
    </row>
    <row r="7" spans="1:15" ht="15">
      <c r="A7" s="550" t="s">
        <v>863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371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37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373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79"/>
      <c r="B12" s="380" t="s">
        <v>864</v>
      </c>
      <c r="C12" s="307"/>
      <c r="D12" s="382"/>
      <c r="E12" s="379"/>
      <c r="F12" s="307"/>
      <c r="G12" s="307"/>
      <c r="H12" s="307"/>
      <c r="I12" s="307"/>
      <c r="J12" s="308"/>
      <c r="K12" s="383"/>
      <c r="L12" s="307"/>
      <c r="M12" s="307"/>
      <c r="N12" s="307"/>
      <c r="O12" s="308"/>
    </row>
    <row r="13" spans="1:15" ht="12.75">
      <c r="A13" s="275" t="s">
        <v>361</v>
      </c>
      <c r="B13" s="279" t="s">
        <v>865</v>
      </c>
      <c r="C13" s="172" t="s">
        <v>866</v>
      </c>
      <c r="D13" s="193">
        <v>1</v>
      </c>
      <c r="E13" s="182"/>
      <c r="F13" s="183"/>
      <c r="G13" s="176"/>
      <c r="H13" s="184"/>
      <c r="I13" s="184"/>
      <c r="J13" s="111"/>
      <c r="K13" s="112"/>
      <c r="L13" s="100"/>
      <c r="M13" s="100"/>
      <c r="N13" s="100"/>
      <c r="O13" s="113"/>
    </row>
    <row r="14" spans="1:15" ht="12.75">
      <c r="A14" s="275" t="s">
        <v>394</v>
      </c>
      <c r="B14" s="279" t="s">
        <v>867</v>
      </c>
      <c r="C14" s="172" t="s">
        <v>868</v>
      </c>
      <c r="D14" s="193">
        <v>1</v>
      </c>
      <c r="E14" s="276"/>
      <c r="F14" s="183"/>
      <c r="G14" s="176"/>
      <c r="H14" s="381"/>
      <c r="I14" s="266"/>
      <c r="J14" s="111"/>
      <c r="K14" s="112"/>
      <c r="L14" s="100"/>
      <c r="M14" s="100"/>
      <c r="N14" s="100"/>
      <c r="O14" s="113"/>
    </row>
    <row r="15" spans="1:15" ht="12.75">
      <c r="A15" s="275" t="s">
        <v>391</v>
      </c>
      <c r="B15" s="279" t="s">
        <v>869</v>
      </c>
      <c r="C15" s="172" t="s">
        <v>868</v>
      </c>
      <c r="D15" s="193">
        <v>2</v>
      </c>
      <c r="E15" s="276"/>
      <c r="F15" s="183"/>
      <c r="G15" s="176"/>
      <c r="H15" s="266"/>
      <c r="I15" s="266"/>
      <c r="J15" s="111"/>
      <c r="K15" s="112"/>
      <c r="L15" s="100"/>
      <c r="M15" s="100"/>
      <c r="N15" s="100"/>
      <c r="O15" s="113"/>
    </row>
    <row r="16" spans="1:15" ht="12.75">
      <c r="A16" s="275" t="s">
        <v>870</v>
      </c>
      <c r="B16" s="279" t="s">
        <v>871</v>
      </c>
      <c r="C16" s="172" t="s">
        <v>866</v>
      </c>
      <c r="D16" s="193">
        <v>3</v>
      </c>
      <c r="E16" s="276"/>
      <c r="F16" s="183"/>
      <c r="G16" s="176"/>
      <c r="H16" s="266"/>
      <c r="I16" s="266"/>
      <c r="J16" s="111"/>
      <c r="K16" s="112"/>
      <c r="L16" s="100"/>
      <c r="M16" s="100"/>
      <c r="N16" s="100"/>
      <c r="O16" s="113"/>
    </row>
    <row r="17" spans="1:15" ht="12.75">
      <c r="A17" s="275" t="s">
        <v>872</v>
      </c>
      <c r="B17" s="265" t="s">
        <v>873</v>
      </c>
      <c r="C17" s="172" t="s">
        <v>866</v>
      </c>
      <c r="D17" s="193">
        <v>1</v>
      </c>
      <c r="E17" s="276"/>
      <c r="F17" s="183"/>
      <c r="G17" s="176"/>
      <c r="H17" s="266"/>
      <c r="I17" s="266"/>
      <c r="J17" s="111"/>
      <c r="K17" s="112"/>
      <c r="L17" s="100"/>
      <c r="M17" s="100"/>
      <c r="N17" s="100"/>
      <c r="O17" s="113"/>
    </row>
    <row r="18" spans="1:15" ht="12.75">
      <c r="A18" s="275" t="s">
        <v>874</v>
      </c>
      <c r="B18" s="279" t="s">
        <v>875</v>
      </c>
      <c r="C18" s="172" t="s">
        <v>868</v>
      </c>
      <c r="D18" s="193">
        <v>2</v>
      </c>
      <c r="E18" s="276"/>
      <c r="F18" s="183"/>
      <c r="G18" s="176"/>
      <c r="H18" s="266"/>
      <c r="I18" s="266"/>
      <c r="J18" s="111"/>
      <c r="K18" s="112"/>
      <c r="L18" s="100"/>
      <c r="M18" s="100"/>
      <c r="N18" s="100"/>
      <c r="O18" s="113"/>
    </row>
    <row r="19" spans="1:15" ht="12.75">
      <c r="A19" s="275" t="s">
        <v>876</v>
      </c>
      <c r="B19" s="279" t="s">
        <v>877</v>
      </c>
      <c r="C19" s="172" t="s">
        <v>866</v>
      </c>
      <c r="D19" s="193">
        <v>1</v>
      </c>
      <c r="E19" s="276"/>
      <c r="F19" s="183"/>
      <c r="G19" s="176"/>
      <c r="H19" s="266"/>
      <c r="I19" s="266"/>
      <c r="J19" s="111"/>
      <c r="K19" s="112"/>
      <c r="L19" s="100"/>
      <c r="M19" s="100"/>
      <c r="N19" s="100"/>
      <c r="O19" s="113"/>
    </row>
    <row r="20" spans="1:15" ht="25.5">
      <c r="A20" s="275" t="s">
        <v>878</v>
      </c>
      <c r="B20" s="279" t="s">
        <v>879</v>
      </c>
      <c r="C20" s="172" t="s">
        <v>75</v>
      </c>
      <c r="D20" s="193">
        <v>32</v>
      </c>
      <c r="E20" s="276"/>
      <c r="F20" s="183"/>
      <c r="G20" s="176"/>
      <c r="H20" s="266"/>
      <c r="I20" s="266"/>
      <c r="J20" s="111"/>
      <c r="K20" s="112"/>
      <c r="L20" s="100"/>
      <c r="M20" s="100"/>
      <c r="N20" s="100"/>
      <c r="O20" s="113"/>
    </row>
    <row r="21" spans="1:15" ht="25.5">
      <c r="A21" s="275" t="s">
        <v>422</v>
      </c>
      <c r="B21" s="279" t="s">
        <v>880</v>
      </c>
      <c r="C21" s="172" t="s">
        <v>75</v>
      </c>
      <c r="D21" s="193">
        <v>25</v>
      </c>
      <c r="E21" s="276"/>
      <c r="F21" s="183"/>
      <c r="G21" s="176"/>
      <c r="H21" s="266"/>
      <c r="I21" s="266"/>
      <c r="J21" s="111"/>
      <c r="K21" s="112"/>
      <c r="L21" s="100"/>
      <c r="M21" s="100"/>
      <c r="N21" s="100"/>
      <c r="O21" s="113"/>
    </row>
    <row r="22" spans="1:15" ht="25.5">
      <c r="A22" s="275" t="s">
        <v>881</v>
      </c>
      <c r="B22" s="279" t="s">
        <v>882</v>
      </c>
      <c r="C22" s="172" t="s">
        <v>75</v>
      </c>
      <c r="D22" s="193">
        <v>53</v>
      </c>
      <c r="E22" s="188"/>
      <c r="F22" s="183"/>
      <c r="G22" s="176"/>
      <c r="H22" s="266"/>
      <c r="I22" s="266"/>
      <c r="J22" s="111"/>
      <c r="K22" s="112"/>
      <c r="L22" s="100"/>
      <c r="M22" s="100"/>
      <c r="N22" s="100"/>
      <c r="O22" s="113"/>
    </row>
    <row r="23" spans="1:15" ht="25.5">
      <c r="A23" s="275" t="s">
        <v>883</v>
      </c>
      <c r="B23" s="279" t="s">
        <v>884</v>
      </c>
      <c r="C23" s="172" t="s">
        <v>75</v>
      </c>
      <c r="D23" s="193">
        <v>135</v>
      </c>
      <c r="E23" s="188"/>
      <c r="F23" s="183"/>
      <c r="G23" s="176"/>
      <c r="H23" s="266"/>
      <c r="I23" s="266"/>
      <c r="J23" s="111"/>
      <c r="K23" s="112"/>
      <c r="L23" s="100"/>
      <c r="M23" s="100"/>
      <c r="N23" s="100"/>
      <c r="O23" s="113"/>
    </row>
    <row r="24" spans="1:15" ht="12.75">
      <c r="A24" s="275" t="s">
        <v>885</v>
      </c>
      <c r="B24" s="279" t="s">
        <v>886</v>
      </c>
      <c r="C24" s="172" t="s">
        <v>75</v>
      </c>
      <c r="D24" s="193">
        <v>32</v>
      </c>
      <c r="E24" s="188"/>
      <c r="F24" s="183"/>
      <c r="G24" s="176"/>
      <c r="H24" s="266"/>
      <c r="I24" s="266"/>
      <c r="J24" s="111"/>
      <c r="K24" s="112"/>
      <c r="L24" s="100"/>
      <c r="M24" s="100"/>
      <c r="N24" s="100"/>
      <c r="O24" s="113"/>
    </row>
    <row r="25" spans="1:15" ht="12.75">
      <c r="A25" s="275" t="s">
        <v>887</v>
      </c>
      <c r="B25" s="374" t="s">
        <v>888</v>
      </c>
      <c r="C25" s="172" t="s">
        <v>75</v>
      </c>
      <c r="D25" s="193">
        <v>25</v>
      </c>
      <c r="E25" s="188"/>
      <c r="F25" s="183"/>
      <c r="G25" s="176"/>
      <c r="H25" s="266"/>
      <c r="I25" s="266"/>
      <c r="J25" s="111"/>
      <c r="K25" s="112"/>
      <c r="L25" s="100"/>
      <c r="M25" s="100"/>
      <c r="N25" s="100"/>
      <c r="O25" s="113"/>
    </row>
    <row r="26" spans="1:15" ht="12.75">
      <c r="A26" s="275" t="s">
        <v>889</v>
      </c>
      <c r="B26" s="374" t="s">
        <v>890</v>
      </c>
      <c r="C26" s="172" t="s">
        <v>75</v>
      </c>
      <c r="D26" s="193">
        <v>53</v>
      </c>
      <c r="E26" s="188"/>
      <c r="F26" s="183"/>
      <c r="G26" s="176"/>
      <c r="H26" s="176"/>
      <c r="I26" s="176"/>
      <c r="J26" s="111"/>
      <c r="K26" s="112"/>
      <c r="L26" s="100"/>
      <c r="M26" s="100"/>
      <c r="N26" s="100"/>
      <c r="O26" s="113"/>
    </row>
    <row r="27" spans="1:15" ht="12.75">
      <c r="A27" s="275" t="s">
        <v>891</v>
      </c>
      <c r="B27" s="279" t="s">
        <v>892</v>
      </c>
      <c r="C27" s="172" t="s">
        <v>75</v>
      </c>
      <c r="D27" s="193">
        <v>135</v>
      </c>
      <c r="E27" s="188"/>
      <c r="F27" s="183"/>
      <c r="G27" s="176"/>
      <c r="H27" s="266"/>
      <c r="I27" s="176"/>
      <c r="J27" s="111"/>
      <c r="K27" s="112"/>
      <c r="L27" s="100"/>
      <c r="M27" s="100"/>
      <c r="N27" s="100"/>
      <c r="O27" s="113"/>
    </row>
    <row r="28" spans="1:15" ht="12.75">
      <c r="A28" s="275" t="s">
        <v>893</v>
      </c>
      <c r="B28" s="279" t="s">
        <v>894</v>
      </c>
      <c r="C28" s="172" t="s">
        <v>868</v>
      </c>
      <c r="D28" s="173">
        <v>2</v>
      </c>
      <c r="E28" s="188"/>
      <c r="F28" s="183"/>
      <c r="G28" s="176"/>
      <c r="H28" s="176"/>
      <c r="I28" s="176"/>
      <c r="J28" s="111"/>
      <c r="K28" s="112"/>
      <c r="L28" s="100"/>
      <c r="M28" s="100"/>
      <c r="N28" s="100"/>
      <c r="O28" s="113"/>
    </row>
    <row r="29" spans="1:15" ht="12.75">
      <c r="A29" s="275" t="s">
        <v>895</v>
      </c>
      <c r="B29" s="279" t="s">
        <v>896</v>
      </c>
      <c r="C29" s="172" t="s">
        <v>868</v>
      </c>
      <c r="D29" s="173">
        <v>3</v>
      </c>
      <c r="E29" s="188"/>
      <c r="F29" s="183"/>
      <c r="G29" s="176"/>
      <c r="H29" s="176"/>
      <c r="I29" s="176"/>
      <c r="J29" s="111"/>
      <c r="K29" s="112"/>
      <c r="L29" s="100"/>
      <c r="M29" s="100"/>
      <c r="N29" s="100"/>
      <c r="O29" s="113"/>
    </row>
    <row r="30" spans="1:15" ht="12.75">
      <c r="A30" s="275" t="s">
        <v>897</v>
      </c>
      <c r="B30" s="279" t="s">
        <v>898</v>
      </c>
      <c r="C30" s="172" t="s">
        <v>73</v>
      </c>
      <c r="D30" s="173">
        <v>4</v>
      </c>
      <c r="E30" s="188"/>
      <c r="F30" s="183"/>
      <c r="G30" s="176"/>
      <c r="H30" s="176"/>
      <c r="I30" s="176"/>
      <c r="J30" s="111"/>
      <c r="K30" s="112"/>
      <c r="L30" s="100"/>
      <c r="M30" s="100"/>
      <c r="N30" s="100"/>
      <c r="O30" s="113"/>
    </row>
    <row r="31" spans="1:15" ht="12.75">
      <c r="A31" s="275" t="s">
        <v>899</v>
      </c>
      <c r="B31" s="279" t="s">
        <v>900</v>
      </c>
      <c r="C31" s="172" t="s">
        <v>868</v>
      </c>
      <c r="D31" s="193">
        <v>13</v>
      </c>
      <c r="E31" s="188"/>
      <c r="F31" s="183"/>
      <c r="G31" s="176"/>
      <c r="H31" s="176"/>
      <c r="I31" s="176"/>
      <c r="J31" s="111"/>
      <c r="K31" s="112"/>
      <c r="L31" s="100"/>
      <c r="M31" s="100"/>
      <c r="N31" s="100"/>
      <c r="O31" s="113"/>
    </row>
    <row r="32" spans="1:15" ht="12.75">
      <c r="A32" s="275" t="s">
        <v>901</v>
      </c>
      <c r="B32" s="279" t="s">
        <v>902</v>
      </c>
      <c r="C32" s="172" t="s">
        <v>868</v>
      </c>
      <c r="D32" s="193">
        <v>16</v>
      </c>
      <c r="E32" s="188"/>
      <c r="F32" s="183"/>
      <c r="G32" s="176"/>
      <c r="H32" s="176"/>
      <c r="I32" s="176"/>
      <c r="J32" s="111"/>
      <c r="K32" s="112"/>
      <c r="L32" s="100"/>
      <c r="M32" s="100"/>
      <c r="N32" s="100"/>
      <c r="O32" s="113"/>
    </row>
    <row r="33" spans="1:15" ht="25.5">
      <c r="A33" s="275" t="s">
        <v>903</v>
      </c>
      <c r="B33" s="279" t="s">
        <v>904</v>
      </c>
      <c r="C33" s="172" t="s">
        <v>868</v>
      </c>
      <c r="D33" s="193">
        <v>8</v>
      </c>
      <c r="E33" s="276"/>
      <c r="F33" s="183"/>
      <c r="G33" s="176"/>
      <c r="H33" s="176"/>
      <c r="I33" s="176"/>
      <c r="J33" s="111"/>
      <c r="K33" s="112"/>
      <c r="L33" s="100"/>
      <c r="M33" s="100"/>
      <c r="N33" s="100"/>
      <c r="O33" s="113"/>
    </row>
    <row r="34" spans="1:15" ht="12.75">
      <c r="A34" s="275" t="s">
        <v>905</v>
      </c>
      <c r="B34" s="279" t="s">
        <v>906</v>
      </c>
      <c r="C34" s="172" t="s">
        <v>866</v>
      </c>
      <c r="D34" s="193">
        <v>1</v>
      </c>
      <c r="E34" s="276"/>
      <c r="F34" s="183"/>
      <c r="G34" s="176"/>
      <c r="H34" s="176"/>
      <c r="I34" s="176"/>
      <c r="J34" s="111"/>
      <c r="K34" s="112"/>
      <c r="L34" s="100"/>
      <c r="M34" s="100"/>
      <c r="N34" s="100"/>
      <c r="O34" s="113"/>
    </row>
    <row r="35" spans="1:15" ht="12.75">
      <c r="A35" s="275" t="s">
        <v>907</v>
      </c>
      <c r="B35" s="374" t="s">
        <v>908</v>
      </c>
      <c r="C35" s="172" t="s">
        <v>866</v>
      </c>
      <c r="D35" s="193">
        <v>1</v>
      </c>
      <c r="E35" s="276"/>
      <c r="F35" s="183"/>
      <c r="G35" s="176"/>
      <c r="H35" s="176"/>
      <c r="I35" s="176"/>
      <c r="J35" s="111"/>
      <c r="K35" s="112"/>
      <c r="L35" s="100"/>
      <c r="M35" s="100"/>
      <c r="N35" s="100"/>
      <c r="O35" s="113"/>
    </row>
    <row r="36" spans="1:15" ht="12.75">
      <c r="A36" s="275" t="s">
        <v>909</v>
      </c>
      <c r="B36" s="279" t="s">
        <v>910</v>
      </c>
      <c r="C36" s="172" t="s">
        <v>866</v>
      </c>
      <c r="D36" s="193">
        <v>1</v>
      </c>
      <c r="E36" s="276"/>
      <c r="F36" s="183"/>
      <c r="G36" s="176"/>
      <c r="H36" s="266"/>
      <c r="I36" s="176"/>
      <c r="J36" s="111"/>
      <c r="K36" s="112"/>
      <c r="L36" s="100"/>
      <c r="M36" s="100"/>
      <c r="N36" s="100"/>
      <c r="O36" s="113"/>
    </row>
    <row r="37" spans="1:15" ht="12.75">
      <c r="A37" s="275" t="s">
        <v>911</v>
      </c>
      <c r="B37" s="279" t="s">
        <v>912</v>
      </c>
      <c r="C37" s="172" t="s">
        <v>866</v>
      </c>
      <c r="D37" s="193">
        <v>1</v>
      </c>
      <c r="E37" s="276"/>
      <c r="F37" s="183"/>
      <c r="G37" s="176"/>
      <c r="H37" s="266"/>
      <c r="I37" s="176"/>
      <c r="J37" s="111"/>
      <c r="K37" s="112"/>
      <c r="L37" s="100"/>
      <c r="M37" s="100"/>
      <c r="N37" s="100"/>
      <c r="O37" s="113"/>
    </row>
    <row r="38" spans="1:15" ht="12.75">
      <c r="A38" s="275" t="s">
        <v>913</v>
      </c>
      <c r="B38" s="279" t="s">
        <v>914</v>
      </c>
      <c r="C38" s="172" t="s">
        <v>866</v>
      </c>
      <c r="D38" s="193">
        <v>1</v>
      </c>
      <c r="E38" s="188"/>
      <c r="F38" s="183"/>
      <c r="G38" s="176"/>
      <c r="H38" s="266"/>
      <c r="I38" s="176"/>
      <c r="J38" s="111"/>
      <c r="K38" s="112"/>
      <c r="L38" s="100"/>
      <c r="M38" s="100"/>
      <c r="N38" s="100"/>
      <c r="O38" s="113"/>
    </row>
    <row r="39" spans="1:15" ht="12.75">
      <c r="A39" s="275" t="s">
        <v>915</v>
      </c>
      <c r="B39" s="279" t="s">
        <v>916</v>
      </c>
      <c r="C39" s="172" t="s">
        <v>866</v>
      </c>
      <c r="D39" s="193">
        <v>1</v>
      </c>
      <c r="E39" s="188"/>
      <c r="F39" s="183"/>
      <c r="G39" s="176"/>
      <c r="H39" s="266"/>
      <c r="I39" s="176"/>
      <c r="J39" s="111"/>
      <c r="K39" s="112"/>
      <c r="L39" s="100"/>
      <c r="M39" s="100"/>
      <c r="N39" s="100"/>
      <c r="O39" s="113"/>
    </row>
    <row r="40" spans="1:15" ht="12.75">
      <c r="A40" s="275"/>
      <c r="B40" s="280" t="s">
        <v>917</v>
      </c>
      <c r="C40" s="172"/>
      <c r="D40" s="193"/>
      <c r="E40" s="188"/>
      <c r="F40" s="183"/>
      <c r="G40" s="176"/>
      <c r="H40" s="176"/>
      <c r="I40" s="176"/>
      <c r="J40" s="111"/>
      <c r="K40" s="112"/>
      <c r="L40" s="100"/>
      <c r="M40" s="100"/>
      <c r="N40" s="100"/>
      <c r="O40" s="113"/>
    </row>
    <row r="41" spans="1:15" ht="38.25">
      <c r="A41" s="275" t="s">
        <v>361</v>
      </c>
      <c r="B41" s="279" t="s">
        <v>918</v>
      </c>
      <c r="C41" s="172" t="s">
        <v>75</v>
      </c>
      <c r="D41" s="193">
        <v>125</v>
      </c>
      <c r="E41" s="188"/>
      <c r="F41" s="183"/>
      <c r="G41" s="176"/>
      <c r="H41" s="176"/>
      <c r="I41" s="176"/>
      <c r="J41" s="111"/>
      <c r="K41" s="112"/>
      <c r="L41" s="100"/>
      <c r="M41" s="100"/>
      <c r="N41" s="100"/>
      <c r="O41" s="113"/>
    </row>
    <row r="42" spans="1:15" ht="38.25">
      <c r="A42" s="275" t="s">
        <v>394</v>
      </c>
      <c r="B42" s="279" t="s">
        <v>919</v>
      </c>
      <c r="C42" s="172" t="s">
        <v>75</v>
      </c>
      <c r="D42" s="193">
        <v>55</v>
      </c>
      <c r="E42" s="188"/>
      <c r="F42" s="183"/>
      <c r="G42" s="176"/>
      <c r="H42" s="176"/>
      <c r="I42" s="176"/>
      <c r="J42" s="111"/>
      <c r="K42" s="112"/>
      <c r="L42" s="100"/>
      <c r="M42" s="100"/>
      <c r="N42" s="100"/>
      <c r="O42" s="113"/>
    </row>
    <row r="43" spans="1:15" ht="38.25">
      <c r="A43" s="275" t="s">
        <v>391</v>
      </c>
      <c r="B43" s="279" t="s">
        <v>920</v>
      </c>
      <c r="C43" s="172" t="s">
        <v>75</v>
      </c>
      <c r="D43" s="193">
        <v>24</v>
      </c>
      <c r="E43" s="188"/>
      <c r="F43" s="183"/>
      <c r="G43" s="176"/>
      <c r="H43" s="266"/>
      <c r="I43" s="176"/>
      <c r="J43" s="111"/>
      <c r="K43" s="112"/>
      <c r="L43" s="100"/>
      <c r="M43" s="100"/>
      <c r="N43" s="100"/>
      <c r="O43" s="113"/>
    </row>
    <row r="44" spans="1:15" ht="38.25">
      <c r="A44" s="275" t="s">
        <v>870</v>
      </c>
      <c r="B44" s="279" t="s">
        <v>921</v>
      </c>
      <c r="C44" s="172" t="s">
        <v>75</v>
      </c>
      <c r="D44" s="193">
        <v>30</v>
      </c>
      <c r="E44" s="188"/>
      <c r="F44" s="183"/>
      <c r="G44" s="176"/>
      <c r="H44" s="176"/>
      <c r="I44" s="176"/>
      <c r="J44" s="111"/>
      <c r="K44" s="112"/>
      <c r="L44" s="100"/>
      <c r="M44" s="100"/>
      <c r="N44" s="100"/>
      <c r="O44" s="113"/>
    </row>
    <row r="45" spans="1:15" ht="25.5">
      <c r="A45" s="275" t="s">
        <v>872</v>
      </c>
      <c r="B45" s="279" t="s">
        <v>922</v>
      </c>
      <c r="C45" s="172" t="s">
        <v>75</v>
      </c>
      <c r="D45" s="193">
        <v>125</v>
      </c>
      <c r="E45" s="188"/>
      <c r="F45" s="183"/>
      <c r="G45" s="176"/>
      <c r="H45" s="176"/>
      <c r="I45" s="176"/>
      <c r="J45" s="111"/>
      <c r="K45" s="112"/>
      <c r="L45" s="100"/>
      <c r="M45" s="100"/>
      <c r="N45" s="100"/>
      <c r="O45" s="113"/>
    </row>
    <row r="46" spans="1:15" ht="25.5">
      <c r="A46" s="275" t="s">
        <v>874</v>
      </c>
      <c r="B46" s="279" t="s">
        <v>923</v>
      </c>
      <c r="C46" s="172" t="s">
        <v>75</v>
      </c>
      <c r="D46" s="193">
        <v>55</v>
      </c>
      <c r="E46" s="188"/>
      <c r="F46" s="183"/>
      <c r="G46" s="176"/>
      <c r="H46" s="176"/>
      <c r="I46" s="176"/>
      <c r="J46" s="111"/>
      <c r="K46" s="112"/>
      <c r="L46" s="100"/>
      <c r="M46" s="100"/>
      <c r="N46" s="100"/>
      <c r="O46" s="113"/>
    </row>
    <row r="47" spans="1:15" ht="25.5">
      <c r="A47" s="275" t="s">
        <v>876</v>
      </c>
      <c r="B47" s="279" t="s">
        <v>924</v>
      </c>
      <c r="C47" s="172" t="s">
        <v>75</v>
      </c>
      <c r="D47" s="193">
        <v>24</v>
      </c>
      <c r="E47" s="188"/>
      <c r="F47" s="183"/>
      <c r="G47" s="176"/>
      <c r="H47" s="176"/>
      <c r="I47" s="176"/>
      <c r="J47" s="111"/>
      <c r="K47" s="112"/>
      <c r="L47" s="100"/>
      <c r="M47" s="100"/>
      <c r="N47" s="100"/>
      <c r="O47" s="113"/>
    </row>
    <row r="48" spans="1:15" ht="25.5">
      <c r="A48" s="275" t="s">
        <v>878</v>
      </c>
      <c r="B48" s="279" t="s">
        <v>925</v>
      </c>
      <c r="C48" s="172" t="s">
        <v>75</v>
      </c>
      <c r="D48" s="193">
        <v>30</v>
      </c>
      <c r="E48" s="188"/>
      <c r="F48" s="183"/>
      <c r="G48" s="176"/>
      <c r="H48" s="176"/>
      <c r="I48" s="176"/>
      <c r="J48" s="111"/>
      <c r="K48" s="112"/>
      <c r="L48" s="100"/>
      <c r="M48" s="100"/>
      <c r="N48" s="100"/>
      <c r="O48" s="113"/>
    </row>
    <row r="49" spans="1:15" ht="25.5">
      <c r="A49" s="275" t="s">
        <v>422</v>
      </c>
      <c r="B49" s="279" t="s">
        <v>926</v>
      </c>
      <c r="C49" s="172" t="s">
        <v>868</v>
      </c>
      <c r="D49" s="193">
        <v>6</v>
      </c>
      <c r="E49" s="188"/>
      <c r="F49" s="183"/>
      <c r="G49" s="176"/>
      <c r="H49" s="176"/>
      <c r="I49" s="176"/>
      <c r="J49" s="111"/>
      <c r="K49" s="112"/>
      <c r="L49" s="100"/>
      <c r="M49" s="100"/>
      <c r="N49" s="100"/>
      <c r="O49" s="113"/>
    </row>
    <row r="50" spans="1:15" ht="12.75">
      <c r="A50" s="275" t="s">
        <v>881</v>
      </c>
      <c r="B50" s="279" t="s">
        <v>902</v>
      </c>
      <c r="C50" s="172" t="s">
        <v>868</v>
      </c>
      <c r="D50" s="193">
        <v>18</v>
      </c>
      <c r="E50" s="188"/>
      <c r="F50" s="183"/>
      <c r="G50" s="176"/>
      <c r="H50" s="176"/>
      <c r="I50" s="176"/>
      <c r="J50" s="111"/>
      <c r="K50" s="112"/>
      <c r="L50" s="100"/>
      <c r="M50" s="100"/>
      <c r="N50" s="100"/>
      <c r="O50" s="113"/>
    </row>
    <row r="51" spans="1:15" ht="12.75">
      <c r="A51" s="275" t="s">
        <v>883</v>
      </c>
      <c r="B51" s="279" t="s">
        <v>894</v>
      </c>
      <c r="C51" s="172" t="s">
        <v>868</v>
      </c>
      <c r="D51" s="173">
        <v>2</v>
      </c>
      <c r="E51" s="188"/>
      <c r="F51" s="183"/>
      <c r="G51" s="176"/>
      <c r="H51" s="176"/>
      <c r="I51" s="176"/>
      <c r="J51" s="111"/>
      <c r="K51" s="112"/>
      <c r="L51" s="100"/>
      <c r="M51" s="100"/>
      <c r="N51" s="100"/>
      <c r="O51" s="113"/>
    </row>
    <row r="52" spans="1:15" ht="12.75">
      <c r="A52" s="275" t="s">
        <v>885</v>
      </c>
      <c r="B52" s="279" t="s">
        <v>896</v>
      </c>
      <c r="C52" s="172" t="s">
        <v>868</v>
      </c>
      <c r="D52" s="173">
        <v>3</v>
      </c>
      <c r="E52" s="188"/>
      <c r="F52" s="183"/>
      <c r="G52" s="176"/>
      <c r="H52" s="176"/>
      <c r="I52" s="176"/>
      <c r="J52" s="111"/>
      <c r="K52" s="112"/>
      <c r="L52" s="100"/>
      <c r="M52" s="100"/>
      <c r="N52" s="100"/>
      <c r="O52" s="113"/>
    </row>
    <row r="53" spans="1:15" ht="12.75">
      <c r="A53" s="275" t="s">
        <v>887</v>
      </c>
      <c r="B53" s="279" t="s">
        <v>898</v>
      </c>
      <c r="C53" s="172" t="s">
        <v>73</v>
      </c>
      <c r="D53" s="173">
        <v>4</v>
      </c>
      <c r="E53" s="188"/>
      <c r="F53" s="183"/>
      <c r="G53" s="176"/>
      <c r="H53" s="176"/>
      <c r="I53" s="176"/>
      <c r="J53" s="111"/>
      <c r="K53" s="112"/>
      <c r="L53" s="100"/>
      <c r="M53" s="100"/>
      <c r="N53" s="100"/>
      <c r="O53" s="113"/>
    </row>
    <row r="54" spans="1:15" ht="12.75">
      <c r="A54" s="275" t="s">
        <v>889</v>
      </c>
      <c r="B54" s="279" t="s">
        <v>871</v>
      </c>
      <c r="C54" s="172" t="s">
        <v>866</v>
      </c>
      <c r="D54" s="193">
        <v>3</v>
      </c>
      <c r="E54" s="276"/>
      <c r="F54" s="183"/>
      <c r="G54" s="176"/>
      <c r="H54" s="266"/>
      <c r="I54" s="266"/>
      <c r="J54" s="111"/>
      <c r="K54" s="112"/>
      <c r="L54" s="100"/>
      <c r="M54" s="100"/>
      <c r="N54" s="100"/>
      <c r="O54" s="113"/>
    </row>
    <row r="55" spans="1:15" ht="12.75">
      <c r="A55" s="275" t="s">
        <v>891</v>
      </c>
      <c r="B55" s="279" t="s">
        <v>908</v>
      </c>
      <c r="C55" s="172" t="s">
        <v>866</v>
      </c>
      <c r="D55" s="193">
        <v>1</v>
      </c>
      <c r="E55" s="188"/>
      <c r="F55" s="183"/>
      <c r="G55" s="176"/>
      <c r="H55" s="176"/>
      <c r="I55" s="176"/>
      <c r="J55" s="111"/>
      <c r="K55" s="112"/>
      <c r="L55" s="100"/>
      <c r="M55" s="100"/>
      <c r="N55" s="100"/>
      <c r="O55" s="113"/>
    </row>
    <row r="56" spans="1:15" ht="12.75">
      <c r="A56" s="275" t="s">
        <v>893</v>
      </c>
      <c r="B56" s="279" t="s">
        <v>910</v>
      </c>
      <c r="C56" s="172" t="s">
        <v>866</v>
      </c>
      <c r="D56" s="193">
        <v>1</v>
      </c>
      <c r="E56" s="188"/>
      <c r="F56" s="183"/>
      <c r="G56" s="176"/>
      <c r="H56" s="176"/>
      <c r="I56" s="176"/>
      <c r="J56" s="111"/>
      <c r="K56" s="112"/>
      <c r="L56" s="100"/>
      <c r="M56" s="100"/>
      <c r="N56" s="100"/>
      <c r="O56" s="113"/>
    </row>
    <row r="57" spans="1:15" ht="12.75">
      <c r="A57" s="275" t="s">
        <v>895</v>
      </c>
      <c r="B57" s="279" t="s">
        <v>912</v>
      </c>
      <c r="C57" s="172" t="s">
        <v>866</v>
      </c>
      <c r="D57" s="193">
        <v>1</v>
      </c>
      <c r="E57" s="188"/>
      <c r="F57" s="183"/>
      <c r="G57" s="176"/>
      <c r="H57" s="176"/>
      <c r="I57" s="176"/>
      <c r="J57" s="111"/>
      <c r="K57" s="112"/>
      <c r="L57" s="100"/>
      <c r="M57" s="100"/>
      <c r="N57" s="100"/>
      <c r="O57" s="113"/>
    </row>
    <row r="58" spans="1:15" ht="12.75">
      <c r="A58" s="275" t="s">
        <v>897</v>
      </c>
      <c r="B58" s="279" t="s">
        <v>914</v>
      </c>
      <c r="C58" s="172" t="s">
        <v>866</v>
      </c>
      <c r="D58" s="193">
        <v>1</v>
      </c>
      <c r="E58" s="188"/>
      <c r="F58" s="183"/>
      <c r="G58" s="176"/>
      <c r="H58" s="176"/>
      <c r="I58" s="176"/>
      <c r="J58" s="111"/>
      <c r="K58" s="112"/>
      <c r="L58" s="100"/>
      <c r="M58" s="100"/>
      <c r="N58" s="100"/>
      <c r="O58" s="113"/>
    </row>
    <row r="59" spans="1:15" ht="12.75">
      <c r="A59" s="275" t="s">
        <v>899</v>
      </c>
      <c r="B59" s="279" t="s">
        <v>916</v>
      </c>
      <c r="C59" s="172" t="s">
        <v>866</v>
      </c>
      <c r="D59" s="193">
        <v>1</v>
      </c>
      <c r="E59" s="188"/>
      <c r="F59" s="183"/>
      <c r="G59" s="176"/>
      <c r="H59" s="176"/>
      <c r="I59" s="176"/>
      <c r="J59" s="111"/>
      <c r="K59" s="112"/>
      <c r="L59" s="100"/>
      <c r="M59" s="100"/>
      <c r="N59" s="100"/>
      <c r="O59" s="113"/>
    </row>
    <row r="60" spans="1:15" ht="12.75">
      <c r="A60" s="275"/>
      <c r="B60" s="280" t="s">
        <v>927</v>
      </c>
      <c r="C60" s="172"/>
      <c r="D60" s="193">
        <v>0</v>
      </c>
      <c r="E60" s="188"/>
      <c r="F60" s="183"/>
      <c r="G60" s="176"/>
      <c r="H60" s="176"/>
      <c r="I60" s="176"/>
      <c r="J60" s="111"/>
      <c r="K60" s="112"/>
      <c r="L60" s="100"/>
      <c r="M60" s="100"/>
      <c r="N60" s="100"/>
      <c r="O60" s="113"/>
    </row>
    <row r="61" spans="1:15" ht="38.25">
      <c r="A61" s="275" t="s">
        <v>361</v>
      </c>
      <c r="B61" s="279" t="s">
        <v>918</v>
      </c>
      <c r="C61" s="172" t="s">
        <v>75</v>
      </c>
      <c r="D61" s="193">
        <v>115</v>
      </c>
      <c r="E61" s="188"/>
      <c r="F61" s="183"/>
      <c r="G61" s="176"/>
      <c r="H61" s="176"/>
      <c r="I61" s="176"/>
      <c r="J61" s="111"/>
      <c r="K61" s="112"/>
      <c r="L61" s="100"/>
      <c r="M61" s="100"/>
      <c r="N61" s="100"/>
      <c r="O61" s="113"/>
    </row>
    <row r="62" spans="1:15" ht="38.25">
      <c r="A62" s="275" t="s">
        <v>394</v>
      </c>
      <c r="B62" s="279" t="s">
        <v>919</v>
      </c>
      <c r="C62" s="172" t="s">
        <v>75</v>
      </c>
      <c r="D62" s="193">
        <v>15</v>
      </c>
      <c r="E62" s="188"/>
      <c r="F62" s="183"/>
      <c r="G62" s="176"/>
      <c r="H62" s="176"/>
      <c r="I62" s="176"/>
      <c r="J62" s="111"/>
      <c r="K62" s="112"/>
      <c r="L62" s="100"/>
      <c r="M62" s="100"/>
      <c r="N62" s="100"/>
      <c r="O62" s="113"/>
    </row>
    <row r="63" spans="1:15" ht="25.5">
      <c r="A63" s="275" t="s">
        <v>391</v>
      </c>
      <c r="B63" s="279" t="s">
        <v>922</v>
      </c>
      <c r="C63" s="172" t="s">
        <v>75</v>
      </c>
      <c r="D63" s="193">
        <v>115</v>
      </c>
      <c r="E63" s="188"/>
      <c r="F63" s="183"/>
      <c r="G63" s="176"/>
      <c r="H63" s="176"/>
      <c r="I63" s="176"/>
      <c r="J63" s="111"/>
      <c r="K63" s="112"/>
      <c r="L63" s="100"/>
      <c r="M63" s="100"/>
      <c r="N63" s="100"/>
      <c r="O63" s="113"/>
    </row>
    <row r="64" spans="1:15" ht="25.5">
      <c r="A64" s="275" t="s">
        <v>870</v>
      </c>
      <c r="B64" s="279" t="s">
        <v>923</v>
      </c>
      <c r="C64" s="172" t="s">
        <v>75</v>
      </c>
      <c r="D64" s="193">
        <v>15</v>
      </c>
      <c r="E64" s="188"/>
      <c r="F64" s="183"/>
      <c r="G64" s="176"/>
      <c r="H64" s="176"/>
      <c r="I64" s="176"/>
      <c r="J64" s="111"/>
      <c r="K64" s="112"/>
      <c r="L64" s="100"/>
      <c r="M64" s="100"/>
      <c r="N64" s="100"/>
      <c r="O64" s="113"/>
    </row>
    <row r="65" spans="1:15" ht="25.5">
      <c r="A65" s="275" t="s">
        <v>872</v>
      </c>
      <c r="B65" s="279" t="s">
        <v>928</v>
      </c>
      <c r="C65" s="172" t="s">
        <v>866</v>
      </c>
      <c r="D65" s="193">
        <v>6</v>
      </c>
      <c r="E65" s="188"/>
      <c r="F65" s="183"/>
      <c r="G65" s="176"/>
      <c r="H65" s="176"/>
      <c r="I65" s="176"/>
      <c r="J65" s="111"/>
      <c r="K65" s="112"/>
      <c r="L65" s="100"/>
      <c r="M65" s="100"/>
      <c r="N65" s="100"/>
      <c r="O65" s="113"/>
    </row>
    <row r="66" spans="1:15" ht="25.5">
      <c r="A66" s="275" t="s">
        <v>874</v>
      </c>
      <c r="B66" s="279" t="s">
        <v>929</v>
      </c>
      <c r="C66" s="172" t="s">
        <v>866</v>
      </c>
      <c r="D66" s="193">
        <v>1</v>
      </c>
      <c r="E66" s="188"/>
      <c r="F66" s="183"/>
      <c r="G66" s="176"/>
      <c r="H66" s="176"/>
      <c r="I66" s="176"/>
      <c r="J66" s="111"/>
      <c r="K66" s="112"/>
      <c r="L66" s="100"/>
      <c r="M66" s="100"/>
      <c r="N66" s="100"/>
      <c r="O66" s="113"/>
    </row>
    <row r="67" spans="1:15" ht="12.75">
      <c r="A67" s="275" t="s">
        <v>876</v>
      </c>
      <c r="B67" s="279" t="s">
        <v>930</v>
      </c>
      <c r="C67" s="172" t="s">
        <v>866</v>
      </c>
      <c r="D67" s="193">
        <v>7</v>
      </c>
      <c r="E67" s="188"/>
      <c r="F67" s="183"/>
      <c r="G67" s="176"/>
      <c r="H67" s="176"/>
      <c r="I67" s="176"/>
      <c r="J67" s="111"/>
      <c r="K67" s="112"/>
      <c r="L67" s="100"/>
      <c r="M67" s="100"/>
      <c r="N67" s="100"/>
      <c r="O67" s="113"/>
    </row>
    <row r="68" spans="1:15" ht="25.5">
      <c r="A68" s="275" t="s">
        <v>878</v>
      </c>
      <c r="B68" s="279" t="s">
        <v>931</v>
      </c>
      <c r="C68" s="172" t="s">
        <v>866</v>
      </c>
      <c r="D68" s="193">
        <v>7</v>
      </c>
      <c r="E68" s="188"/>
      <c r="F68" s="183"/>
      <c r="G68" s="176"/>
      <c r="H68" s="176"/>
      <c r="I68" s="176"/>
      <c r="J68" s="111"/>
      <c r="K68" s="112"/>
      <c r="L68" s="100"/>
      <c r="M68" s="100"/>
      <c r="N68" s="100"/>
      <c r="O68" s="113"/>
    </row>
    <row r="69" spans="1:15" ht="25.5">
      <c r="A69" s="275" t="s">
        <v>422</v>
      </c>
      <c r="B69" s="279" t="s">
        <v>932</v>
      </c>
      <c r="C69" s="172" t="s">
        <v>866</v>
      </c>
      <c r="D69" s="193">
        <v>1</v>
      </c>
      <c r="E69" s="188"/>
      <c r="F69" s="183"/>
      <c r="G69" s="176"/>
      <c r="H69" s="176"/>
      <c r="I69" s="176"/>
      <c r="J69" s="111"/>
      <c r="K69" s="112"/>
      <c r="L69" s="100"/>
      <c r="M69" s="100"/>
      <c r="N69" s="100"/>
      <c r="O69" s="113"/>
    </row>
    <row r="70" spans="1:15" ht="12.75">
      <c r="A70" s="275" t="s">
        <v>881</v>
      </c>
      <c r="B70" s="279" t="s">
        <v>933</v>
      </c>
      <c r="C70" s="172" t="s">
        <v>866</v>
      </c>
      <c r="D70" s="193">
        <v>7</v>
      </c>
      <c r="E70" s="276"/>
      <c r="F70" s="183"/>
      <c r="G70" s="176"/>
      <c r="H70" s="266"/>
      <c r="I70" s="266"/>
      <c r="J70" s="111"/>
      <c r="K70" s="112"/>
      <c r="L70" s="100"/>
      <c r="M70" s="100"/>
      <c r="N70" s="100"/>
      <c r="O70" s="113"/>
    </row>
    <row r="71" spans="1:15" ht="12.75">
      <c r="A71" s="275" t="s">
        <v>883</v>
      </c>
      <c r="B71" s="279" t="s">
        <v>871</v>
      </c>
      <c r="C71" s="172" t="s">
        <v>866</v>
      </c>
      <c r="D71" s="193">
        <v>2</v>
      </c>
      <c r="E71" s="276"/>
      <c r="F71" s="183"/>
      <c r="G71" s="176"/>
      <c r="H71" s="266"/>
      <c r="I71" s="266"/>
      <c r="J71" s="111"/>
      <c r="K71" s="112"/>
      <c r="L71" s="100"/>
      <c r="M71" s="100"/>
      <c r="N71" s="100"/>
      <c r="O71" s="113"/>
    </row>
    <row r="72" spans="1:15" ht="12.75">
      <c r="A72" s="275" t="s">
        <v>885</v>
      </c>
      <c r="B72" s="279" t="s">
        <v>896</v>
      </c>
      <c r="C72" s="172" t="s">
        <v>868</v>
      </c>
      <c r="D72" s="173">
        <v>1</v>
      </c>
      <c r="E72" s="188"/>
      <c r="F72" s="183"/>
      <c r="G72" s="176"/>
      <c r="H72" s="176"/>
      <c r="I72" s="176"/>
      <c r="J72" s="111"/>
      <c r="K72" s="112"/>
      <c r="L72" s="100"/>
      <c r="M72" s="100"/>
      <c r="N72" s="100"/>
      <c r="O72" s="113"/>
    </row>
    <row r="73" spans="1:15" ht="12.75">
      <c r="A73" s="275" t="s">
        <v>887</v>
      </c>
      <c r="B73" s="279" t="s">
        <v>934</v>
      </c>
      <c r="C73" s="172" t="s">
        <v>868</v>
      </c>
      <c r="D73" s="173">
        <v>3</v>
      </c>
      <c r="E73" s="188"/>
      <c r="F73" s="183"/>
      <c r="G73" s="176"/>
      <c r="H73" s="176"/>
      <c r="I73" s="176"/>
      <c r="J73" s="111"/>
      <c r="K73" s="112"/>
      <c r="L73" s="100"/>
      <c r="M73" s="100"/>
      <c r="N73" s="100"/>
      <c r="O73" s="113"/>
    </row>
    <row r="74" spans="1:15" ht="12.75">
      <c r="A74" s="275" t="s">
        <v>889</v>
      </c>
      <c r="B74" s="279" t="s">
        <v>898</v>
      </c>
      <c r="C74" s="172" t="s">
        <v>73</v>
      </c>
      <c r="D74" s="173">
        <v>4</v>
      </c>
      <c r="E74" s="188"/>
      <c r="F74" s="183"/>
      <c r="G74" s="176"/>
      <c r="H74" s="176"/>
      <c r="I74" s="176"/>
      <c r="J74" s="111"/>
      <c r="K74" s="112"/>
      <c r="L74" s="100"/>
      <c r="M74" s="100"/>
      <c r="N74" s="100"/>
      <c r="O74" s="113"/>
    </row>
    <row r="75" spans="1:15" ht="12.75">
      <c r="A75" s="275" t="s">
        <v>891</v>
      </c>
      <c r="B75" s="279" t="s">
        <v>908</v>
      </c>
      <c r="C75" s="172" t="s">
        <v>866</v>
      </c>
      <c r="D75" s="193">
        <v>1</v>
      </c>
      <c r="E75" s="188"/>
      <c r="F75" s="183"/>
      <c r="G75" s="176"/>
      <c r="H75" s="176"/>
      <c r="I75" s="176"/>
      <c r="J75" s="111"/>
      <c r="K75" s="112"/>
      <c r="L75" s="100"/>
      <c r="M75" s="100"/>
      <c r="N75" s="100"/>
      <c r="O75" s="113"/>
    </row>
    <row r="76" spans="1:15" ht="12.75">
      <c r="A76" s="275" t="s">
        <v>893</v>
      </c>
      <c r="B76" s="279" t="s">
        <v>910</v>
      </c>
      <c r="C76" s="172" t="s">
        <v>866</v>
      </c>
      <c r="D76" s="193">
        <v>1</v>
      </c>
      <c r="E76" s="188"/>
      <c r="F76" s="183"/>
      <c r="G76" s="176"/>
      <c r="H76" s="176"/>
      <c r="I76" s="176"/>
      <c r="J76" s="111"/>
      <c r="K76" s="112"/>
      <c r="L76" s="100"/>
      <c r="M76" s="100"/>
      <c r="N76" s="100"/>
      <c r="O76" s="113"/>
    </row>
    <row r="77" spans="1:15" ht="12.75">
      <c r="A77" s="275" t="s">
        <v>895</v>
      </c>
      <c r="B77" s="279" t="s">
        <v>912</v>
      </c>
      <c r="C77" s="172" t="s">
        <v>866</v>
      </c>
      <c r="D77" s="193">
        <v>1</v>
      </c>
      <c r="E77" s="188"/>
      <c r="F77" s="183"/>
      <c r="G77" s="176"/>
      <c r="H77" s="176"/>
      <c r="I77" s="176"/>
      <c r="J77" s="111"/>
      <c r="K77" s="112"/>
      <c r="L77" s="100"/>
      <c r="M77" s="100"/>
      <c r="N77" s="100"/>
      <c r="O77" s="113"/>
    </row>
    <row r="78" spans="1:15" ht="12.75">
      <c r="A78" s="275" t="s">
        <v>897</v>
      </c>
      <c r="B78" s="279" t="s">
        <v>914</v>
      </c>
      <c r="C78" s="172" t="s">
        <v>866</v>
      </c>
      <c r="D78" s="193">
        <v>1</v>
      </c>
      <c r="E78" s="188"/>
      <c r="F78" s="183"/>
      <c r="G78" s="176"/>
      <c r="H78" s="176"/>
      <c r="I78" s="176"/>
      <c r="J78" s="111"/>
      <c r="K78" s="112"/>
      <c r="L78" s="100"/>
      <c r="M78" s="100"/>
      <c r="N78" s="100"/>
      <c r="O78" s="113"/>
    </row>
    <row r="79" spans="1:15" ht="12.75">
      <c r="A79" s="275" t="s">
        <v>899</v>
      </c>
      <c r="B79" s="279" t="s">
        <v>916</v>
      </c>
      <c r="C79" s="172" t="s">
        <v>866</v>
      </c>
      <c r="D79" s="193">
        <v>1</v>
      </c>
      <c r="E79" s="188"/>
      <c r="F79" s="183"/>
      <c r="G79" s="176"/>
      <c r="H79" s="176"/>
      <c r="I79" s="176"/>
      <c r="J79" s="111"/>
      <c r="K79" s="112"/>
      <c r="L79" s="100"/>
      <c r="M79" s="100"/>
      <c r="N79" s="100"/>
      <c r="O79" s="113"/>
    </row>
    <row r="80" spans="1:15" ht="12.75">
      <c r="A80" s="275"/>
      <c r="B80" s="280" t="s">
        <v>935</v>
      </c>
      <c r="C80" s="172"/>
      <c r="D80" s="193">
        <v>0</v>
      </c>
      <c r="E80" s="188"/>
      <c r="F80" s="183"/>
      <c r="G80" s="176"/>
      <c r="H80" s="176"/>
      <c r="I80" s="176"/>
      <c r="J80" s="111"/>
      <c r="K80" s="112"/>
      <c r="L80" s="100"/>
      <c r="M80" s="100"/>
      <c r="N80" s="100"/>
      <c r="O80" s="113"/>
    </row>
    <row r="81" spans="1:15" ht="25.5">
      <c r="A81" s="275" t="s">
        <v>361</v>
      </c>
      <c r="B81" s="279" t="s">
        <v>936</v>
      </c>
      <c r="C81" s="172" t="s">
        <v>866</v>
      </c>
      <c r="D81" s="193">
        <v>5</v>
      </c>
      <c r="E81" s="188"/>
      <c r="F81" s="183"/>
      <c r="G81" s="176"/>
      <c r="H81" s="176"/>
      <c r="I81" s="176"/>
      <c r="J81" s="111"/>
      <c r="K81" s="112"/>
      <c r="L81" s="100"/>
      <c r="M81" s="100"/>
      <c r="N81" s="100"/>
      <c r="O81" s="113"/>
    </row>
    <row r="82" spans="1:15" ht="12.75">
      <c r="A82" s="275" t="s">
        <v>394</v>
      </c>
      <c r="B82" s="279" t="s">
        <v>937</v>
      </c>
      <c r="C82" s="172" t="s">
        <v>75</v>
      </c>
      <c r="D82" s="193">
        <v>175</v>
      </c>
      <c r="E82" s="188"/>
      <c r="F82" s="183"/>
      <c r="G82" s="176"/>
      <c r="H82" s="176"/>
      <c r="I82" s="176"/>
      <c r="J82" s="111"/>
      <c r="K82" s="112"/>
      <c r="L82" s="100"/>
      <c r="M82" s="100"/>
      <c r="N82" s="100"/>
      <c r="O82" s="113"/>
    </row>
    <row r="83" spans="1:15" ht="12.75">
      <c r="A83" s="275" t="s">
        <v>391</v>
      </c>
      <c r="B83" s="279" t="s">
        <v>938</v>
      </c>
      <c r="C83" s="172" t="s">
        <v>75</v>
      </c>
      <c r="D83" s="193">
        <v>45</v>
      </c>
      <c r="E83" s="188"/>
      <c r="F83" s="183"/>
      <c r="G83" s="176"/>
      <c r="H83" s="176"/>
      <c r="I83" s="176"/>
      <c r="J83" s="111"/>
      <c r="K83" s="112"/>
      <c r="L83" s="100"/>
      <c r="M83" s="100"/>
      <c r="N83" s="100"/>
      <c r="O83" s="113"/>
    </row>
    <row r="84" spans="1:15" ht="51">
      <c r="A84" s="275" t="s">
        <v>870</v>
      </c>
      <c r="B84" s="279" t="s">
        <v>939</v>
      </c>
      <c r="C84" s="172" t="s">
        <v>866</v>
      </c>
      <c r="D84" s="193">
        <v>12</v>
      </c>
      <c r="E84" s="188"/>
      <c r="F84" s="183"/>
      <c r="G84" s="176"/>
      <c r="H84" s="176"/>
      <c r="I84" s="176"/>
      <c r="J84" s="111"/>
      <c r="K84" s="112"/>
      <c r="L84" s="100"/>
      <c r="M84" s="100"/>
      <c r="N84" s="100"/>
      <c r="O84" s="113"/>
    </row>
    <row r="85" spans="1:15" ht="51">
      <c r="A85" s="275" t="s">
        <v>872</v>
      </c>
      <c r="B85" s="279" t="s">
        <v>940</v>
      </c>
      <c r="C85" s="172" t="s">
        <v>866</v>
      </c>
      <c r="D85" s="193">
        <v>6</v>
      </c>
      <c r="E85" s="188"/>
      <c r="F85" s="183"/>
      <c r="G85" s="176"/>
      <c r="H85" s="176"/>
      <c r="I85" s="176"/>
      <c r="J85" s="111"/>
      <c r="K85" s="112"/>
      <c r="L85" s="100"/>
      <c r="M85" s="100"/>
      <c r="N85" s="100"/>
      <c r="O85" s="113"/>
    </row>
    <row r="86" spans="1:15" ht="25.5">
      <c r="A86" s="275" t="s">
        <v>874</v>
      </c>
      <c r="B86" s="279" t="s">
        <v>941</v>
      </c>
      <c r="C86" s="172" t="s">
        <v>866</v>
      </c>
      <c r="D86" s="193">
        <v>1</v>
      </c>
      <c r="E86" s="188"/>
      <c r="F86" s="183"/>
      <c r="G86" s="176"/>
      <c r="H86" s="176"/>
      <c r="I86" s="176"/>
      <c r="J86" s="111"/>
      <c r="K86" s="112"/>
      <c r="L86" s="100"/>
      <c r="M86" s="100"/>
      <c r="N86" s="100"/>
      <c r="O86" s="113"/>
    </row>
    <row r="87" spans="1:15" ht="25.5">
      <c r="A87" s="275" t="s">
        <v>876</v>
      </c>
      <c r="B87" s="279" t="s">
        <v>942</v>
      </c>
      <c r="C87" s="172" t="s">
        <v>866</v>
      </c>
      <c r="D87" s="193">
        <v>6</v>
      </c>
      <c r="E87" s="188"/>
      <c r="F87" s="183"/>
      <c r="G87" s="176"/>
      <c r="H87" s="176"/>
      <c r="I87" s="176"/>
      <c r="J87" s="111"/>
      <c r="K87" s="112"/>
      <c r="L87" s="100"/>
      <c r="M87" s="100"/>
      <c r="N87" s="100"/>
      <c r="O87" s="113"/>
    </row>
    <row r="88" spans="1:15" ht="25.5">
      <c r="A88" s="275" t="s">
        <v>878</v>
      </c>
      <c r="B88" s="279" t="s">
        <v>943</v>
      </c>
      <c r="C88" s="172" t="s">
        <v>866</v>
      </c>
      <c r="D88" s="193">
        <v>6</v>
      </c>
      <c r="E88" s="188"/>
      <c r="F88" s="183"/>
      <c r="G88" s="176"/>
      <c r="H88" s="176"/>
      <c r="I88" s="176"/>
      <c r="J88" s="111"/>
      <c r="K88" s="112"/>
      <c r="L88" s="100"/>
      <c r="M88" s="100"/>
      <c r="N88" s="100"/>
      <c r="O88" s="113"/>
    </row>
    <row r="89" spans="1:15" ht="25.5">
      <c r="A89" s="275" t="s">
        <v>422</v>
      </c>
      <c r="B89" s="279" t="s">
        <v>944</v>
      </c>
      <c r="C89" s="172" t="s">
        <v>866</v>
      </c>
      <c r="D89" s="193">
        <v>1</v>
      </c>
      <c r="E89" s="188"/>
      <c r="F89" s="183"/>
      <c r="G89" s="176"/>
      <c r="H89" s="176"/>
      <c r="I89" s="176"/>
      <c r="J89" s="111"/>
      <c r="K89" s="112"/>
      <c r="L89" s="100"/>
      <c r="M89" s="100"/>
      <c r="N89" s="100"/>
      <c r="O89" s="113"/>
    </row>
    <row r="90" spans="1:15" ht="38.25">
      <c r="A90" s="275" t="s">
        <v>881</v>
      </c>
      <c r="B90" s="279" t="s">
        <v>945</v>
      </c>
      <c r="C90" s="172" t="s">
        <v>866</v>
      </c>
      <c r="D90" s="193">
        <v>6</v>
      </c>
      <c r="E90" s="188"/>
      <c r="F90" s="183"/>
      <c r="G90" s="176"/>
      <c r="H90" s="176"/>
      <c r="I90" s="176"/>
      <c r="J90" s="111"/>
      <c r="K90" s="112"/>
      <c r="L90" s="100"/>
      <c r="M90" s="100"/>
      <c r="N90" s="100"/>
      <c r="O90" s="113"/>
    </row>
    <row r="91" spans="1:15" ht="25.5">
      <c r="A91" s="275" t="s">
        <v>883</v>
      </c>
      <c r="B91" s="279" t="s">
        <v>946</v>
      </c>
      <c r="C91" s="172" t="s">
        <v>866</v>
      </c>
      <c r="D91" s="193">
        <v>6</v>
      </c>
      <c r="E91" s="188"/>
      <c r="F91" s="183"/>
      <c r="G91" s="176"/>
      <c r="H91" s="176"/>
      <c r="I91" s="176"/>
      <c r="J91" s="111"/>
      <c r="K91" s="112"/>
      <c r="L91" s="100"/>
      <c r="M91" s="100"/>
      <c r="N91" s="100"/>
      <c r="O91" s="113"/>
    </row>
    <row r="92" spans="1:15" ht="25.5">
      <c r="A92" s="275" t="s">
        <v>885</v>
      </c>
      <c r="B92" s="279" t="s">
        <v>947</v>
      </c>
      <c r="C92" s="172" t="s">
        <v>866</v>
      </c>
      <c r="D92" s="193">
        <v>1</v>
      </c>
      <c r="E92" s="188"/>
      <c r="F92" s="183"/>
      <c r="G92" s="176"/>
      <c r="H92" s="176"/>
      <c r="I92" s="176"/>
      <c r="J92" s="111"/>
      <c r="K92" s="112"/>
      <c r="L92" s="100"/>
      <c r="M92" s="100"/>
      <c r="N92" s="100"/>
      <c r="O92" s="113"/>
    </row>
    <row r="93" spans="1:15" ht="38.25">
      <c r="A93" s="275" t="s">
        <v>887</v>
      </c>
      <c r="B93" s="279" t="s">
        <v>948</v>
      </c>
      <c r="C93" s="172" t="s">
        <v>866</v>
      </c>
      <c r="D93" s="193">
        <v>2</v>
      </c>
      <c r="E93" s="188"/>
      <c r="F93" s="183"/>
      <c r="G93" s="176"/>
      <c r="H93" s="176"/>
      <c r="I93" s="176"/>
      <c r="J93" s="111"/>
      <c r="K93" s="112"/>
      <c r="L93" s="100"/>
      <c r="M93" s="100"/>
      <c r="N93" s="100"/>
      <c r="O93" s="113"/>
    </row>
    <row r="94" spans="1:15" ht="12.75">
      <c r="A94" s="275" t="s">
        <v>889</v>
      </c>
      <c r="B94" s="279" t="s">
        <v>949</v>
      </c>
      <c r="C94" s="172" t="s">
        <v>868</v>
      </c>
      <c r="D94" s="193">
        <v>6</v>
      </c>
      <c r="E94" s="188"/>
      <c r="F94" s="183"/>
      <c r="G94" s="176"/>
      <c r="H94" s="176"/>
      <c r="I94" s="176"/>
      <c r="J94" s="111"/>
      <c r="K94" s="112"/>
      <c r="L94" s="100"/>
      <c r="M94" s="100"/>
      <c r="N94" s="100"/>
      <c r="O94" s="113"/>
    </row>
    <row r="95" spans="1:15" ht="12.75">
      <c r="A95" s="275" t="s">
        <v>891</v>
      </c>
      <c r="B95" s="279" t="s">
        <v>950</v>
      </c>
      <c r="C95" s="172" t="s">
        <v>868</v>
      </c>
      <c r="D95" s="193">
        <v>11</v>
      </c>
      <c r="E95" s="188"/>
      <c r="F95" s="183"/>
      <c r="G95" s="176"/>
      <c r="H95" s="176"/>
      <c r="I95" s="176"/>
      <c r="J95" s="111"/>
      <c r="K95" s="112"/>
      <c r="L95" s="100"/>
      <c r="M95" s="100"/>
      <c r="N95" s="100"/>
      <c r="O95" s="113"/>
    </row>
    <row r="96" spans="1:15" ht="25.5">
      <c r="A96" s="275" t="s">
        <v>893</v>
      </c>
      <c r="B96" s="279" t="s">
        <v>951</v>
      </c>
      <c r="C96" s="172" t="s">
        <v>868</v>
      </c>
      <c r="D96" s="193">
        <v>2</v>
      </c>
      <c r="E96" s="188"/>
      <c r="F96" s="183"/>
      <c r="G96" s="176"/>
      <c r="H96" s="176"/>
      <c r="I96" s="176"/>
      <c r="J96" s="111"/>
      <c r="K96" s="112"/>
      <c r="L96" s="100"/>
      <c r="M96" s="100"/>
      <c r="N96" s="100"/>
      <c r="O96" s="113"/>
    </row>
    <row r="97" spans="1:15" ht="12.75">
      <c r="A97" s="275" t="s">
        <v>895</v>
      </c>
      <c r="B97" s="279" t="s">
        <v>952</v>
      </c>
      <c r="C97" s="172" t="s">
        <v>868</v>
      </c>
      <c r="D97" s="193">
        <v>2</v>
      </c>
      <c r="E97" s="188"/>
      <c r="F97" s="183"/>
      <c r="G97" s="176"/>
      <c r="H97" s="176"/>
      <c r="I97" s="176"/>
      <c r="J97" s="111"/>
      <c r="K97" s="112"/>
      <c r="L97" s="100"/>
      <c r="M97" s="100"/>
      <c r="N97" s="100"/>
      <c r="O97" s="113"/>
    </row>
    <row r="98" spans="1:15" ht="12.75">
      <c r="A98" s="275" t="s">
        <v>897</v>
      </c>
      <c r="B98" s="279" t="s">
        <v>953</v>
      </c>
      <c r="C98" s="172" t="s">
        <v>866</v>
      </c>
      <c r="D98" s="193">
        <v>1</v>
      </c>
      <c r="E98" s="188"/>
      <c r="F98" s="183"/>
      <c r="G98" s="176"/>
      <c r="H98" s="176"/>
      <c r="I98" s="176"/>
      <c r="J98" s="111"/>
      <c r="K98" s="112"/>
      <c r="L98" s="100"/>
      <c r="M98" s="100"/>
      <c r="N98" s="100"/>
      <c r="O98" s="113"/>
    </row>
    <row r="99" spans="1:15" ht="12.75">
      <c r="A99" s="275" t="s">
        <v>899</v>
      </c>
      <c r="B99" s="279" t="s">
        <v>954</v>
      </c>
      <c r="C99" s="172" t="s">
        <v>868</v>
      </c>
      <c r="D99" s="193">
        <v>7</v>
      </c>
      <c r="E99" s="188"/>
      <c r="F99" s="183"/>
      <c r="G99" s="176"/>
      <c r="H99" s="176"/>
      <c r="I99" s="176"/>
      <c r="J99" s="111"/>
      <c r="K99" s="112"/>
      <c r="L99" s="100"/>
      <c r="M99" s="100"/>
      <c r="N99" s="100"/>
      <c r="O99" s="113"/>
    </row>
    <row r="100" spans="1:15" ht="12.75">
      <c r="A100" s="275" t="s">
        <v>901</v>
      </c>
      <c r="B100" s="279" t="s">
        <v>955</v>
      </c>
      <c r="C100" s="172" t="s">
        <v>866</v>
      </c>
      <c r="D100" s="193">
        <v>1</v>
      </c>
      <c r="E100" s="188"/>
      <c r="F100" s="183"/>
      <c r="G100" s="176"/>
      <c r="H100" s="176"/>
      <c r="I100" s="176"/>
      <c r="J100" s="111"/>
      <c r="K100" s="112"/>
      <c r="L100" s="100"/>
      <c r="M100" s="100"/>
      <c r="N100" s="100"/>
      <c r="O100" s="113"/>
    </row>
    <row r="101" spans="1:15" ht="12.75">
      <c r="A101" s="275" t="s">
        <v>903</v>
      </c>
      <c r="B101" s="279" t="s">
        <v>956</v>
      </c>
      <c r="C101" s="172" t="s">
        <v>866</v>
      </c>
      <c r="D101" s="193">
        <v>1</v>
      </c>
      <c r="E101" s="188"/>
      <c r="F101" s="183"/>
      <c r="G101" s="176"/>
      <c r="H101" s="176"/>
      <c r="I101" s="176"/>
      <c r="J101" s="111"/>
      <c r="K101" s="112"/>
      <c r="L101" s="100"/>
      <c r="M101" s="100"/>
      <c r="N101" s="100"/>
      <c r="O101" s="113"/>
    </row>
    <row r="102" spans="1:15" ht="25.5">
      <c r="A102" s="275" t="s">
        <v>905</v>
      </c>
      <c r="B102" s="279" t="s">
        <v>957</v>
      </c>
      <c r="C102" s="172" t="s">
        <v>866</v>
      </c>
      <c r="D102" s="193">
        <v>1</v>
      </c>
      <c r="E102" s="188"/>
      <c r="F102" s="183"/>
      <c r="G102" s="176"/>
      <c r="H102" s="176"/>
      <c r="I102" s="176"/>
      <c r="J102" s="111"/>
      <c r="K102" s="112"/>
      <c r="L102" s="100"/>
      <c r="M102" s="100"/>
      <c r="N102" s="100"/>
      <c r="O102" s="113"/>
    </row>
    <row r="103" spans="1:15" ht="25.5">
      <c r="A103" s="275" t="s">
        <v>907</v>
      </c>
      <c r="B103" s="279" t="s">
        <v>958</v>
      </c>
      <c r="C103" s="172" t="s">
        <v>866</v>
      </c>
      <c r="D103" s="193">
        <v>1</v>
      </c>
      <c r="E103" s="188"/>
      <c r="F103" s="183"/>
      <c r="G103" s="176"/>
      <c r="H103" s="176"/>
      <c r="I103" s="176"/>
      <c r="J103" s="111"/>
      <c r="K103" s="112"/>
      <c r="L103" s="100"/>
      <c r="M103" s="100"/>
      <c r="N103" s="100"/>
      <c r="O103" s="113"/>
    </row>
    <row r="104" spans="1:15" ht="12.75">
      <c r="A104" s="275" t="s">
        <v>909</v>
      </c>
      <c r="B104" s="279" t="s">
        <v>959</v>
      </c>
      <c r="C104" s="172" t="s">
        <v>866</v>
      </c>
      <c r="D104" s="193">
        <v>1</v>
      </c>
      <c r="E104" s="188"/>
      <c r="F104" s="183"/>
      <c r="G104" s="176"/>
      <c r="H104" s="176"/>
      <c r="I104" s="176"/>
      <c r="J104" s="111"/>
      <c r="K104" s="112"/>
      <c r="L104" s="100"/>
      <c r="M104" s="100"/>
      <c r="N104" s="100"/>
      <c r="O104" s="113"/>
    </row>
    <row r="105" spans="1:15" ht="25.5">
      <c r="A105" s="275" t="s">
        <v>911</v>
      </c>
      <c r="B105" s="279" t="s">
        <v>960</v>
      </c>
      <c r="C105" s="172" t="s">
        <v>866</v>
      </c>
      <c r="D105" s="193">
        <v>1</v>
      </c>
      <c r="E105" s="188"/>
      <c r="F105" s="183"/>
      <c r="G105" s="176"/>
      <c r="H105" s="176"/>
      <c r="I105" s="176"/>
      <c r="J105" s="111"/>
      <c r="K105" s="112"/>
      <c r="L105" s="100"/>
      <c r="M105" s="100"/>
      <c r="N105" s="100"/>
      <c r="O105" s="113"/>
    </row>
    <row r="106" spans="1:15" ht="12.75">
      <c r="A106" s="275" t="s">
        <v>913</v>
      </c>
      <c r="B106" s="279" t="s">
        <v>961</v>
      </c>
      <c r="C106" s="172" t="s">
        <v>866</v>
      </c>
      <c r="D106" s="193">
        <v>1</v>
      </c>
      <c r="E106" s="188"/>
      <c r="F106" s="183"/>
      <c r="G106" s="176"/>
      <c r="H106" s="176"/>
      <c r="I106" s="176"/>
      <c r="J106" s="111"/>
      <c r="K106" s="112"/>
      <c r="L106" s="100"/>
      <c r="M106" s="100"/>
      <c r="N106" s="100"/>
      <c r="O106" s="113"/>
    </row>
    <row r="107" spans="1:15" ht="12.75">
      <c r="A107" s="275" t="s">
        <v>915</v>
      </c>
      <c r="B107" s="279" t="s">
        <v>962</v>
      </c>
      <c r="C107" s="172" t="s">
        <v>866</v>
      </c>
      <c r="D107" s="193">
        <v>1</v>
      </c>
      <c r="E107" s="188"/>
      <c r="F107" s="183"/>
      <c r="G107" s="176"/>
      <c r="H107" s="176"/>
      <c r="I107" s="176"/>
      <c r="J107" s="111"/>
      <c r="K107" s="112"/>
      <c r="L107" s="100"/>
      <c r="M107" s="100"/>
      <c r="N107" s="100"/>
      <c r="O107" s="113"/>
    </row>
    <row r="108" spans="1:15" ht="12.75">
      <c r="A108" s="275" t="s">
        <v>963</v>
      </c>
      <c r="B108" s="279" t="s">
        <v>912</v>
      </c>
      <c r="C108" s="172" t="s">
        <v>866</v>
      </c>
      <c r="D108" s="193">
        <v>1</v>
      </c>
      <c r="E108" s="188"/>
      <c r="F108" s="183"/>
      <c r="G108" s="176"/>
      <c r="H108" s="176"/>
      <c r="I108" s="176"/>
      <c r="J108" s="111"/>
      <c r="K108" s="112"/>
      <c r="L108" s="100"/>
      <c r="M108" s="100"/>
      <c r="N108" s="100"/>
      <c r="O108" s="113"/>
    </row>
    <row r="109" spans="1:15" ht="12.75">
      <c r="A109" s="477"/>
      <c r="B109" s="280" t="s">
        <v>1465</v>
      </c>
      <c r="C109" s="466"/>
      <c r="D109" s="478"/>
      <c r="E109" s="479"/>
      <c r="F109" s="480"/>
      <c r="G109" s="200"/>
      <c r="H109" s="200"/>
      <c r="I109" s="200"/>
      <c r="J109" s="451"/>
      <c r="K109" s="130"/>
      <c r="L109" s="127"/>
      <c r="M109" s="127"/>
      <c r="N109" s="127"/>
      <c r="O109" s="131"/>
    </row>
    <row r="110" spans="1:15" ht="12.75">
      <c r="A110" s="477" t="s">
        <v>1327</v>
      </c>
      <c r="B110" s="475" t="s">
        <v>1466</v>
      </c>
      <c r="C110" s="466" t="s">
        <v>78</v>
      </c>
      <c r="D110" s="478">
        <v>1</v>
      </c>
      <c r="E110" s="479"/>
      <c r="F110" s="480"/>
      <c r="G110" s="200"/>
      <c r="H110" s="200"/>
      <c r="I110" s="200"/>
      <c r="J110" s="451"/>
      <c r="K110" s="130"/>
      <c r="L110" s="127"/>
      <c r="M110" s="127"/>
      <c r="N110" s="127"/>
      <c r="O110" s="131"/>
    </row>
    <row r="111" spans="1:15" ht="38.25">
      <c r="A111" s="477" t="s">
        <v>1330</v>
      </c>
      <c r="B111" s="475" t="s">
        <v>1470</v>
      </c>
      <c r="C111" s="466" t="s">
        <v>78</v>
      </c>
      <c r="D111" s="478">
        <v>1</v>
      </c>
      <c r="E111" s="479"/>
      <c r="F111" s="480"/>
      <c r="G111" s="200"/>
      <c r="H111" s="200"/>
      <c r="I111" s="200"/>
      <c r="J111" s="451"/>
      <c r="K111" s="130"/>
      <c r="L111" s="127"/>
      <c r="M111" s="127"/>
      <c r="N111" s="127"/>
      <c r="O111" s="131"/>
    </row>
    <row r="112" spans="1:15" ht="12.75">
      <c r="A112" s="481"/>
      <c r="B112" s="280" t="s">
        <v>1137</v>
      </c>
      <c r="C112" s="466"/>
      <c r="D112" s="478"/>
      <c r="E112" s="479"/>
      <c r="F112" s="480"/>
      <c r="G112" s="200"/>
      <c r="H112" s="200"/>
      <c r="I112" s="200"/>
      <c r="J112" s="451"/>
      <c r="K112" s="130"/>
      <c r="L112" s="127"/>
      <c r="M112" s="127"/>
      <c r="N112" s="127"/>
      <c r="O112" s="131"/>
    </row>
    <row r="113" spans="1:15" ht="12.75">
      <c r="A113" s="482" t="s">
        <v>1333</v>
      </c>
      <c r="B113" s="476" t="s">
        <v>1137</v>
      </c>
      <c r="C113" s="466" t="s">
        <v>866</v>
      </c>
      <c r="D113" s="478">
        <v>1</v>
      </c>
      <c r="E113" s="483"/>
      <c r="F113" s="484"/>
      <c r="G113" s="484"/>
      <c r="H113" s="484"/>
      <c r="I113" s="484"/>
      <c r="J113" s="485"/>
      <c r="K113" s="328"/>
      <c r="L113" s="282"/>
      <c r="M113" s="282"/>
      <c r="N113" s="282"/>
      <c r="O113" s="310"/>
    </row>
    <row r="114" spans="1:16" ht="12.75">
      <c r="A114" s="566" t="s">
        <v>91</v>
      </c>
      <c r="B114" s="566"/>
      <c r="C114" s="566"/>
      <c r="D114" s="566"/>
      <c r="E114" s="566"/>
      <c r="F114" s="566"/>
      <c r="G114" s="566"/>
      <c r="H114" s="566"/>
      <c r="I114" s="566"/>
      <c r="J114" s="566"/>
      <c r="K114" s="132">
        <f>SUM(K14:K108)</f>
        <v>0</v>
      </c>
      <c r="L114" s="132">
        <f>SUM(L14:L108)</f>
        <v>0</v>
      </c>
      <c r="M114" s="132">
        <f>SUM(M14:M108)</f>
        <v>0</v>
      </c>
      <c r="N114" s="132">
        <f>SUM(N14:N108)</f>
        <v>0</v>
      </c>
      <c r="O114" s="133">
        <f>SUM(O14:O108)</f>
        <v>0</v>
      </c>
      <c r="P114" s="134"/>
    </row>
    <row r="115" spans="1:15" ht="12.75">
      <c r="A115" s="555" t="s">
        <v>92</v>
      </c>
      <c r="B115" s="555"/>
      <c r="C115" s="555"/>
      <c r="D115" s="555"/>
      <c r="E115" s="555"/>
      <c r="F115" s="555"/>
      <c r="G115" s="555"/>
      <c r="H115" s="555"/>
      <c r="I115" s="555"/>
      <c r="J115" s="135">
        <v>0.05</v>
      </c>
      <c r="K115" s="136"/>
      <c r="L115" s="136"/>
      <c r="M115"/>
      <c r="N115" s="137">
        <f>ROUND(M114*J115,2)</f>
        <v>0</v>
      </c>
      <c r="O115" s="138">
        <f>SUM(M115:N115)</f>
        <v>0</v>
      </c>
    </row>
    <row r="116" spans="1:17" ht="12.75">
      <c r="A116" s="556" t="s">
        <v>93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139">
        <f>SUM(K114:K115)</f>
        <v>0</v>
      </c>
      <c r="L116" s="139">
        <f>SUM(L114:L115)</f>
        <v>0</v>
      </c>
      <c r="M116" s="139">
        <f>SUM(M114:M115)</f>
        <v>0</v>
      </c>
      <c r="N116" s="139">
        <f>SUM(N114:N115)</f>
        <v>0</v>
      </c>
      <c r="O116" s="140">
        <f>SUM(O114:O115)</f>
        <v>0</v>
      </c>
      <c r="Q116" s="134"/>
    </row>
    <row r="117" ht="7.5" customHeight="1"/>
    <row r="118" spans="1:15" ht="12.75">
      <c r="A118" s="141"/>
      <c r="B118" s="375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3" t="s">
        <v>94</v>
      </c>
      <c r="N118" s="557">
        <f>O116</f>
        <v>0</v>
      </c>
      <c r="O118" s="557"/>
    </row>
    <row r="119" spans="1:15" ht="6" customHeight="1">
      <c r="A119" s="1"/>
      <c r="B119" s="376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1"/>
      <c r="N119" s="141"/>
      <c r="O119" s="141"/>
    </row>
    <row r="120" spans="1:15" ht="15">
      <c r="A120" s="145" t="s">
        <v>95</v>
      </c>
      <c r="B120" s="377"/>
      <c r="C120" s="147"/>
      <c r="D120" s="147"/>
      <c r="E120" s="148"/>
      <c r="F120" s="148"/>
      <c r="G120" s="148"/>
      <c r="H120" s="149"/>
      <c r="I120" s="150"/>
      <c r="J120" s="558"/>
      <c r="K120" s="558"/>
      <c r="L120" s="558"/>
      <c r="M120" s="558"/>
      <c r="N120" s="558"/>
      <c r="O120" s="558"/>
    </row>
    <row r="121" spans="1:15" ht="12.75">
      <c r="A121" s="141"/>
      <c r="C121" s="151" t="s">
        <v>10</v>
      </c>
      <c r="D121" s="151"/>
      <c r="E121" s="3"/>
      <c r="F121" s="3"/>
      <c r="G121" s="3"/>
      <c r="H121" s="152"/>
      <c r="I121" s="152"/>
      <c r="J121" s="559"/>
      <c r="K121" s="559"/>
      <c r="L121" s="559"/>
      <c r="M121" s="559"/>
      <c r="N121" s="559"/>
      <c r="O121" s="559"/>
    </row>
    <row r="122" spans="1:15" ht="15">
      <c r="A122" s="153"/>
      <c r="B122" s="378"/>
      <c r="C122" s="63"/>
      <c r="D122" s="63"/>
      <c r="E122" s="63"/>
      <c r="F122" s="63"/>
      <c r="G122" s="63"/>
      <c r="H122" s="155"/>
      <c r="I122" s="155"/>
      <c r="J122" s="155"/>
      <c r="K122" s="155"/>
      <c r="L122" s="155"/>
      <c r="M122" s="155"/>
      <c r="N122" s="155"/>
      <c r="O122" s="155"/>
    </row>
    <row r="141" ht="12.75">
      <c r="O141" s="74"/>
    </row>
  </sheetData>
  <sheetProtection selectLockedCells="1" selectUnlockedCells="1"/>
  <mergeCells count="20">
    <mergeCell ref="A114:J114"/>
    <mergeCell ref="A115:I115"/>
    <mergeCell ref="A116:J116"/>
    <mergeCell ref="N118:O118"/>
    <mergeCell ref="J120:O120"/>
    <mergeCell ref="J121:O121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N141"/>
  <sheetViews>
    <sheetView view="pageBreakPreview" zoomScaleSheetLayoutView="100" zoomScalePageLayoutView="0" workbookViewId="0" topLeftCell="A1">
      <selection activeCell="N7" sqref="N7:O7"/>
    </sheetView>
  </sheetViews>
  <sheetFormatPr defaultColWidth="11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0" width="9.57421875" style="23" customWidth="1"/>
    <col min="21" max="22" width="0" style="23" hidden="1" customWidth="1" outlineLevel="1"/>
    <col min="23" max="27" width="9.57421875" style="23" customWidth="1"/>
    <col min="28" max="29" width="0" style="23" hidden="1" customWidth="1" outlineLevel="1"/>
    <col min="30" max="248" width="9.57421875" style="23" customWidth="1"/>
  </cols>
  <sheetData>
    <row r="1" spans="1:15" ht="12.75" customHeight="1">
      <c r="A1" s="63"/>
      <c r="B1" s="545" t="s">
        <v>964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965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O116</f>
        <v>0</v>
      </c>
      <c r="O6" s="549"/>
    </row>
    <row r="7" spans="1:15" ht="15">
      <c r="A7" s="550" t="s">
        <v>966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84" t="s">
        <v>967</v>
      </c>
      <c r="B12" s="385" t="s">
        <v>968</v>
      </c>
      <c r="C12" s="311" t="s">
        <v>969</v>
      </c>
      <c r="D12" s="393">
        <v>1</v>
      </c>
      <c r="E12" s="398"/>
      <c r="F12" s="386"/>
      <c r="G12" s="387"/>
      <c r="H12" s="386"/>
      <c r="I12" s="386"/>
      <c r="J12" s="399"/>
      <c r="K12" s="396"/>
      <c r="L12" s="388"/>
      <c r="M12" s="388"/>
      <c r="N12" s="388"/>
      <c r="O12" s="389"/>
    </row>
    <row r="13" spans="1:15" ht="12.75">
      <c r="A13" s="275" t="s">
        <v>970</v>
      </c>
      <c r="B13" s="180" t="s">
        <v>971</v>
      </c>
      <c r="C13" s="172" t="s">
        <v>73</v>
      </c>
      <c r="D13" s="193">
        <v>1</v>
      </c>
      <c r="E13" s="293"/>
      <c r="F13" s="183"/>
      <c r="G13" s="285"/>
      <c r="H13" s="183"/>
      <c r="I13" s="183"/>
      <c r="J13" s="111"/>
      <c r="K13" s="112"/>
      <c r="L13" s="100"/>
      <c r="M13" s="100"/>
      <c r="N13" s="100"/>
      <c r="O13" s="113"/>
    </row>
    <row r="14" spans="1:15" ht="12.75">
      <c r="A14" s="275" t="s">
        <v>972</v>
      </c>
      <c r="B14" s="180" t="s">
        <v>973</v>
      </c>
      <c r="C14" s="172" t="s">
        <v>73</v>
      </c>
      <c r="D14" s="193">
        <v>2</v>
      </c>
      <c r="E14" s="278"/>
      <c r="F14" s="183"/>
      <c r="G14" s="285"/>
      <c r="H14" s="266"/>
      <c r="I14" s="266"/>
      <c r="J14" s="111"/>
      <c r="K14" s="112"/>
      <c r="L14" s="100"/>
      <c r="M14" s="100"/>
      <c r="N14" s="100"/>
      <c r="O14" s="113"/>
    </row>
    <row r="15" spans="1:15" ht="12.75">
      <c r="A15" s="275" t="s">
        <v>974</v>
      </c>
      <c r="B15" s="180" t="s">
        <v>975</v>
      </c>
      <c r="C15" s="172" t="s">
        <v>73</v>
      </c>
      <c r="D15" s="193">
        <v>3</v>
      </c>
      <c r="E15" s="278"/>
      <c r="F15" s="183"/>
      <c r="G15" s="285"/>
      <c r="H15" s="266"/>
      <c r="I15" s="266"/>
      <c r="J15" s="111"/>
      <c r="K15" s="112"/>
      <c r="L15" s="100"/>
      <c r="M15" s="100"/>
      <c r="N15" s="100"/>
      <c r="O15" s="113"/>
    </row>
    <row r="16" spans="1:15" ht="12.75">
      <c r="A16" s="275" t="s">
        <v>976</v>
      </c>
      <c r="B16" s="263" t="s">
        <v>977</v>
      </c>
      <c r="C16" s="172" t="s">
        <v>73</v>
      </c>
      <c r="D16" s="193">
        <v>1</v>
      </c>
      <c r="E16" s="278"/>
      <c r="F16" s="183"/>
      <c r="G16" s="285"/>
      <c r="H16" s="266"/>
      <c r="I16" s="266"/>
      <c r="J16" s="111"/>
      <c r="K16" s="112"/>
      <c r="L16" s="100"/>
      <c r="M16" s="100"/>
      <c r="N16" s="100"/>
      <c r="O16" s="113"/>
    </row>
    <row r="17" spans="1:15" ht="12.75">
      <c r="A17" s="275" t="s">
        <v>978</v>
      </c>
      <c r="B17" s="180" t="s">
        <v>979</v>
      </c>
      <c r="C17" s="172" t="s">
        <v>73</v>
      </c>
      <c r="D17" s="193">
        <v>11</v>
      </c>
      <c r="E17" s="278"/>
      <c r="F17" s="183"/>
      <c r="G17" s="285"/>
      <c r="H17" s="266"/>
      <c r="I17" s="266"/>
      <c r="J17" s="111"/>
      <c r="K17" s="112"/>
      <c r="L17" s="100"/>
      <c r="M17" s="100"/>
      <c r="N17" s="100"/>
      <c r="O17" s="113"/>
    </row>
    <row r="18" spans="1:15" ht="12.75">
      <c r="A18" s="275" t="s">
        <v>980</v>
      </c>
      <c r="B18" s="180" t="s">
        <v>981</v>
      </c>
      <c r="C18" s="172" t="s">
        <v>73</v>
      </c>
      <c r="D18" s="193">
        <v>14</v>
      </c>
      <c r="E18" s="278"/>
      <c r="F18" s="183"/>
      <c r="G18" s="285"/>
      <c r="H18" s="266"/>
      <c r="I18" s="266"/>
      <c r="J18" s="111"/>
      <c r="K18" s="112"/>
      <c r="L18" s="100"/>
      <c r="M18" s="100"/>
      <c r="N18" s="100"/>
      <c r="O18" s="113"/>
    </row>
    <row r="19" spans="1:15" ht="12.75">
      <c r="A19" s="275" t="s">
        <v>982</v>
      </c>
      <c r="B19" s="180" t="s">
        <v>983</v>
      </c>
      <c r="C19" s="172" t="s">
        <v>73</v>
      </c>
      <c r="D19" s="193">
        <v>1</v>
      </c>
      <c r="E19" s="278"/>
      <c r="F19" s="183"/>
      <c r="G19" s="285"/>
      <c r="H19" s="266"/>
      <c r="I19" s="266"/>
      <c r="J19" s="111"/>
      <c r="K19" s="112"/>
      <c r="L19" s="100"/>
      <c r="M19" s="100"/>
      <c r="N19" s="100"/>
      <c r="O19" s="113"/>
    </row>
    <row r="20" spans="1:15" ht="12.75">
      <c r="A20" s="275" t="s">
        <v>984</v>
      </c>
      <c r="B20" s="180" t="s">
        <v>985</v>
      </c>
      <c r="C20" s="172" t="s">
        <v>73</v>
      </c>
      <c r="D20" s="193">
        <v>1</v>
      </c>
      <c r="E20" s="278"/>
      <c r="F20" s="183"/>
      <c r="G20" s="285"/>
      <c r="H20" s="266"/>
      <c r="I20" s="266"/>
      <c r="J20" s="111"/>
      <c r="K20" s="112"/>
      <c r="L20" s="100"/>
      <c r="M20" s="100"/>
      <c r="N20" s="100"/>
      <c r="O20" s="113"/>
    </row>
    <row r="21" spans="1:15" ht="12.75">
      <c r="A21" s="275" t="s">
        <v>986</v>
      </c>
      <c r="B21" s="180" t="s">
        <v>987</v>
      </c>
      <c r="C21" s="172" t="s">
        <v>73</v>
      </c>
      <c r="D21" s="193">
        <v>1</v>
      </c>
      <c r="E21" s="278"/>
      <c r="F21" s="183"/>
      <c r="G21" s="285"/>
      <c r="H21" s="266"/>
      <c r="I21" s="266"/>
      <c r="J21" s="111"/>
      <c r="K21" s="112"/>
      <c r="L21" s="100"/>
      <c r="M21" s="100"/>
      <c r="N21" s="100"/>
      <c r="O21" s="113"/>
    </row>
    <row r="22" spans="1:15" ht="12.75">
      <c r="A22" s="275" t="s">
        <v>988</v>
      </c>
      <c r="B22" s="180" t="s">
        <v>989</v>
      </c>
      <c r="C22" s="172" t="s">
        <v>73</v>
      </c>
      <c r="D22" s="193">
        <v>2</v>
      </c>
      <c r="E22" s="278"/>
      <c r="F22" s="183"/>
      <c r="G22" s="285"/>
      <c r="H22" s="266"/>
      <c r="I22" s="266"/>
      <c r="J22" s="111"/>
      <c r="K22" s="112"/>
      <c r="L22" s="100"/>
      <c r="M22" s="100"/>
      <c r="N22" s="100"/>
      <c r="O22" s="113"/>
    </row>
    <row r="23" spans="1:15" ht="12.75">
      <c r="A23" s="275" t="s">
        <v>990</v>
      </c>
      <c r="B23" s="180" t="s">
        <v>991</v>
      </c>
      <c r="C23" s="172" t="s">
        <v>73</v>
      </c>
      <c r="D23" s="193">
        <v>6</v>
      </c>
      <c r="E23" s="278"/>
      <c r="F23" s="183"/>
      <c r="G23" s="285"/>
      <c r="H23" s="266"/>
      <c r="I23" s="266"/>
      <c r="J23" s="111"/>
      <c r="K23" s="112"/>
      <c r="L23" s="100"/>
      <c r="M23" s="100"/>
      <c r="N23" s="100"/>
      <c r="O23" s="113"/>
    </row>
    <row r="24" spans="1:15" ht="12.75">
      <c r="A24" s="275" t="s">
        <v>992</v>
      </c>
      <c r="B24" s="180" t="s">
        <v>993</v>
      </c>
      <c r="C24" s="172" t="s">
        <v>969</v>
      </c>
      <c r="D24" s="193">
        <v>1</v>
      </c>
      <c r="E24" s="278"/>
      <c r="F24" s="183"/>
      <c r="G24" s="285"/>
      <c r="H24" s="266"/>
      <c r="I24" s="266"/>
      <c r="J24" s="111"/>
      <c r="K24" s="112"/>
      <c r="L24" s="100"/>
      <c r="M24" s="100"/>
      <c r="N24" s="100"/>
      <c r="O24" s="113"/>
    </row>
    <row r="25" spans="1:15" ht="12.75">
      <c r="A25" s="275" t="s">
        <v>994</v>
      </c>
      <c r="B25" s="180" t="s">
        <v>995</v>
      </c>
      <c r="C25" s="172" t="s">
        <v>969</v>
      </c>
      <c r="D25" s="193">
        <v>1</v>
      </c>
      <c r="E25" s="278"/>
      <c r="F25" s="183"/>
      <c r="G25" s="285"/>
      <c r="H25" s="266"/>
      <c r="I25" s="266"/>
      <c r="J25" s="111"/>
      <c r="K25" s="112"/>
      <c r="L25" s="100"/>
      <c r="M25" s="100"/>
      <c r="N25" s="100"/>
      <c r="O25" s="113"/>
    </row>
    <row r="26" spans="1:15" ht="12.75">
      <c r="A26" s="275" t="s">
        <v>996</v>
      </c>
      <c r="B26" s="180" t="s">
        <v>997</v>
      </c>
      <c r="C26" s="172" t="s">
        <v>73</v>
      </c>
      <c r="D26" s="193">
        <v>3</v>
      </c>
      <c r="E26" s="278"/>
      <c r="F26" s="183"/>
      <c r="G26" s="285"/>
      <c r="H26" s="266"/>
      <c r="I26" s="266"/>
      <c r="J26" s="111"/>
      <c r="K26" s="112"/>
      <c r="L26" s="100"/>
      <c r="M26" s="100"/>
      <c r="N26" s="100"/>
      <c r="O26" s="113"/>
    </row>
    <row r="27" spans="1:15" ht="12.75">
      <c r="A27" s="275" t="s">
        <v>998</v>
      </c>
      <c r="B27" s="180" t="s">
        <v>999</v>
      </c>
      <c r="C27" s="172" t="s">
        <v>969</v>
      </c>
      <c r="D27" s="193">
        <v>1</v>
      </c>
      <c r="E27" s="278"/>
      <c r="F27" s="183"/>
      <c r="G27" s="285"/>
      <c r="H27" s="266"/>
      <c r="I27" s="266"/>
      <c r="J27" s="111"/>
      <c r="K27" s="112"/>
      <c r="L27" s="100"/>
      <c r="M27" s="100"/>
      <c r="N27" s="100"/>
      <c r="O27" s="113"/>
    </row>
    <row r="28" spans="1:15" ht="12.75">
      <c r="A28" s="275" t="s">
        <v>1000</v>
      </c>
      <c r="B28" s="180" t="s">
        <v>1001</v>
      </c>
      <c r="C28" s="172" t="s">
        <v>73</v>
      </c>
      <c r="D28" s="193">
        <v>1</v>
      </c>
      <c r="E28" s="278"/>
      <c r="F28" s="183"/>
      <c r="G28" s="285"/>
      <c r="H28" s="266"/>
      <c r="I28" s="266"/>
      <c r="J28" s="111"/>
      <c r="K28" s="112"/>
      <c r="L28" s="100"/>
      <c r="M28" s="100"/>
      <c r="N28" s="100"/>
      <c r="O28" s="113"/>
    </row>
    <row r="29" spans="1:15" ht="12.75">
      <c r="A29" s="275" t="s">
        <v>1002</v>
      </c>
      <c r="B29" s="180" t="s">
        <v>975</v>
      </c>
      <c r="C29" s="172" t="s">
        <v>73</v>
      </c>
      <c r="D29" s="193">
        <v>1</v>
      </c>
      <c r="E29" s="278"/>
      <c r="F29" s="183"/>
      <c r="G29" s="285"/>
      <c r="H29" s="266"/>
      <c r="I29" s="266"/>
      <c r="J29" s="111"/>
      <c r="K29" s="112"/>
      <c r="L29" s="100"/>
      <c r="M29" s="100"/>
      <c r="N29" s="100"/>
      <c r="O29" s="113"/>
    </row>
    <row r="30" spans="1:15" ht="12.75">
      <c r="A30" s="275" t="s">
        <v>1003</v>
      </c>
      <c r="B30" s="180" t="s">
        <v>979</v>
      </c>
      <c r="C30" s="172" t="s">
        <v>73</v>
      </c>
      <c r="D30" s="193">
        <v>9</v>
      </c>
      <c r="E30" s="278"/>
      <c r="F30" s="183"/>
      <c r="G30" s="285"/>
      <c r="H30" s="266"/>
      <c r="I30" s="266"/>
      <c r="J30" s="111"/>
      <c r="K30" s="112"/>
      <c r="L30" s="100"/>
      <c r="M30" s="100"/>
      <c r="N30" s="100"/>
      <c r="O30" s="113"/>
    </row>
    <row r="31" spans="1:15" ht="12.75">
      <c r="A31" s="275" t="s">
        <v>1004</v>
      </c>
      <c r="B31" s="180" t="s">
        <v>981</v>
      </c>
      <c r="C31" s="172" t="s">
        <v>73</v>
      </c>
      <c r="D31" s="193">
        <v>9</v>
      </c>
      <c r="E31" s="278"/>
      <c r="F31" s="183"/>
      <c r="G31" s="285"/>
      <c r="H31" s="266"/>
      <c r="I31" s="266"/>
      <c r="J31" s="111"/>
      <c r="K31" s="112"/>
      <c r="L31" s="100"/>
      <c r="M31" s="100"/>
      <c r="N31" s="100"/>
      <c r="O31" s="113"/>
    </row>
    <row r="32" spans="1:15" ht="12.75">
      <c r="A32" s="275" t="s">
        <v>1005</v>
      </c>
      <c r="B32" s="180" t="s">
        <v>983</v>
      </c>
      <c r="C32" s="172" t="s">
        <v>73</v>
      </c>
      <c r="D32" s="193">
        <v>2</v>
      </c>
      <c r="E32" s="278"/>
      <c r="F32" s="183"/>
      <c r="G32" s="285"/>
      <c r="H32" s="266"/>
      <c r="I32" s="266"/>
      <c r="J32" s="111"/>
      <c r="K32" s="112"/>
      <c r="L32" s="100"/>
      <c r="M32" s="100"/>
      <c r="N32" s="100"/>
      <c r="O32" s="113"/>
    </row>
    <row r="33" spans="1:15" ht="12.75">
      <c r="A33" s="275" t="s">
        <v>1006</v>
      </c>
      <c r="B33" s="180" t="s">
        <v>1007</v>
      </c>
      <c r="C33" s="172" t="s">
        <v>73</v>
      </c>
      <c r="D33" s="193">
        <v>2</v>
      </c>
      <c r="E33" s="278"/>
      <c r="F33" s="183"/>
      <c r="G33" s="285"/>
      <c r="H33" s="266"/>
      <c r="I33" s="266"/>
      <c r="J33" s="111"/>
      <c r="K33" s="112"/>
      <c r="L33" s="100"/>
      <c r="M33" s="100"/>
      <c r="N33" s="100"/>
      <c r="O33" s="113"/>
    </row>
    <row r="34" spans="1:15" ht="12.75">
      <c r="A34" s="275" t="s">
        <v>1008</v>
      </c>
      <c r="B34" s="180" t="s">
        <v>985</v>
      </c>
      <c r="C34" s="172" t="s">
        <v>73</v>
      </c>
      <c r="D34" s="193">
        <v>2</v>
      </c>
      <c r="E34" s="278"/>
      <c r="F34" s="183"/>
      <c r="G34" s="285"/>
      <c r="H34" s="266"/>
      <c r="I34" s="266"/>
      <c r="J34" s="111"/>
      <c r="K34" s="112"/>
      <c r="L34" s="100"/>
      <c r="M34" s="100"/>
      <c r="N34" s="100"/>
      <c r="O34" s="113"/>
    </row>
    <row r="35" spans="1:15" ht="12.75">
      <c r="A35" s="275" t="s">
        <v>1009</v>
      </c>
      <c r="B35" s="180" t="s">
        <v>1010</v>
      </c>
      <c r="C35" s="172" t="s">
        <v>73</v>
      </c>
      <c r="D35" s="193">
        <v>1</v>
      </c>
      <c r="E35" s="278"/>
      <c r="F35" s="183"/>
      <c r="G35" s="285"/>
      <c r="H35" s="266"/>
      <c r="I35" s="266"/>
      <c r="J35" s="111"/>
      <c r="K35" s="112"/>
      <c r="L35" s="100"/>
      <c r="M35" s="100"/>
      <c r="N35" s="100"/>
      <c r="O35" s="113"/>
    </row>
    <row r="36" spans="1:15" ht="12.75">
      <c r="A36" s="275" t="s">
        <v>1011</v>
      </c>
      <c r="B36" s="180" t="s">
        <v>987</v>
      </c>
      <c r="C36" s="172" t="s">
        <v>73</v>
      </c>
      <c r="D36" s="193">
        <v>1</v>
      </c>
      <c r="E36" s="278"/>
      <c r="F36" s="183"/>
      <c r="G36" s="285"/>
      <c r="H36" s="266"/>
      <c r="I36" s="266"/>
      <c r="J36" s="111"/>
      <c r="K36" s="112"/>
      <c r="L36" s="100"/>
      <c r="M36" s="100"/>
      <c r="N36" s="100"/>
      <c r="O36" s="113"/>
    </row>
    <row r="37" spans="1:15" ht="12.75">
      <c r="A37" s="275" t="s">
        <v>1012</v>
      </c>
      <c r="B37" s="180" t="s">
        <v>989</v>
      </c>
      <c r="C37" s="172" t="s">
        <v>73</v>
      </c>
      <c r="D37" s="193">
        <v>2</v>
      </c>
      <c r="E37" s="278"/>
      <c r="F37" s="183"/>
      <c r="G37" s="285"/>
      <c r="H37" s="266"/>
      <c r="I37" s="266"/>
      <c r="J37" s="111"/>
      <c r="K37" s="112"/>
      <c r="L37" s="100"/>
      <c r="M37" s="100"/>
      <c r="N37" s="100"/>
      <c r="O37" s="113"/>
    </row>
    <row r="38" spans="1:15" ht="12.75">
      <c r="A38" s="275" t="s">
        <v>1013</v>
      </c>
      <c r="B38" s="180" t="s">
        <v>1014</v>
      </c>
      <c r="C38" s="172" t="s">
        <v>73</v>
      </c>
      <c r="D38" s="193">
        <v>1</v>
      </c>
      <c r="E38" s="278"/>
      <c r="F38" s="183"/>
      <c r="G38" s="285"/>
      <c r="H38" s="266"/>
      <c r="I38" s="266"/>
      <c r="J38" s="111"/>
      <c r="K38" s="112"/>
      <c r="L38" s="100"/>
      <c r="M38" s="100"/>
      <c r="N38" s="100"/>
      <c r="O38" s="113"/>
    </row>
    <row r="39" spans="1:15" ht="12.75">
      <c r="A39" s="275" t="s">
        <v>1015</v>
      </c>
      <c r="B39" s="180" t="s">
        <v>1016</v>
      </c>
      <c r="C39" s="172" t="s">
        <v>73</v>
      </c>
      <c r="D39" s="193">
        <v>1</v>
      </c>
      <c r="E39" s="278"/>
      <c r="F39" s="183"/>
      <c r="G39" s="285"/>
      <c r="H39" s="266"/>
      <c r="I39" s="266"/>
      <c r="J39" s="111"/>
      <c r="K39" s="112"/>
      <c r="L39" s="100"/>
      <c r="M39" s="100"/>
      <c r="N39" s="100"/>
      <c r="O39" s="113"/>
    </row>
    <row r="40" spans="1:15" ht="12.75">
      <c r="A40" s="275" t="s">
        <v>1017</v>
      </c>
      <c r="B40" s="180" t="s">
        <v>1018</v>
      </c>
      <c r="C40" s="172" t="s">
        <v>73</v>
      </c>
      <c r="D40" s="193">
        <v>1</v>
      </c>
      <c r="E40" s="278"/>
      <c r="F40" s="183"/>
      <c r="G40" s="285"/>
      <c r="H40" s="266"/>
      <c r="I40" s="266"/>
      <c r="J40" s="111"/>
      <c r="K40" s="112"/>
      <c r="L40" s="100"/>
      <c r="M40" s="100"/>
      <c r="N40" s="100"/>
      <c r="O40" s="113"/>
    </row>
    <row r="41" spans="1:15" ht="12.75">
      <c r="A41" s="275" t="s">
        <v>1019</v>
      </c>
      <c r="B41" s="180" t="s">
        <v>1020</v>
      </c>
      <c r="C41" s="172" t="s">
        <v>969</v>
      </c>
      <c r="D41" s="193">
        <v>1</v>
      </c>
      <c r="E41" s="278"/>
      <c r="F41" s="183"/>
      <c r="G41" s="285"/>
      <c r="H41" s="266"/>
      <c r="I41" s="266"/>
      <c r="J41" s="111"/>
      <c r="K41" s="112"/>
      <c r="L41" s="100"/>
      <c r="M41" s="100"/>
      <c r="N41" s="100"/>
      <c r="O41" s="113"/>
    </row>
    <row r="42" spans="1:15" ht="12.75">
      <c r="A42" s="275" t="s">
        <v>1021</v>
      </c>
      <c r="B42" s="180" t="s">
        <v>1001</v>
      </c>
      <c r="C42" s="172" t="s">
        <v>73</v>
      </c>
      <c r="D42" s="193">
        <v>1</v>
      </c>
      <c r="E42" s="278"/>
      <c r="F42" s="183"/>
      <c r="G42" s="285"/>
      <c r="H42" s="266"/>
      <c r="I42" s="266"/>
      <c r="J42" s="111"/>
      <c r="K42" s="112"/>
      <c r="L42" s="100"/>
      <c r="M42" s="100"/>
      <c r="N42" s="100"/>
      <c r="O42" s="113"/>
    </row>
    <row r="43" spans="1:15" ht="12.75">
      <c r="A43" s="275" t="s">
        <v>1022</v>
      </c>
      <c r="B43" s="180" t="s">
        <v>975</v>
      </c>
      <c r="C43" s="172" t="s">
        <v>73</v>
      </c>
      <c r="D43" s="193">
        <v>1</v>
      </c>
      <c r="E43" s="278"/>
      <c r="F43" s="183"/>
      <c r="G43" s="285"/>
      <c r="H43" s="266"/>
      <c r="I43" s="266"/>
      <c r="J43" s="111"/>
      <c r="K43" s="112"/>
      <c r="L43" s="100"/>
      <c r="M43" s="100"/>
      <c r="N43" s="100"/>
      <c r="O43" s="113"/>
    </row>
    <row r="44" spans="1:15" ht="12.75">
      <c r="A44" s="275" t="s">
        <v>1023</v>
      </c>
      <c r="B44" s="180" t="s">
        <v>977</v>
      </c>
      <c r="C44" s="172" t="s">
        <v>73</v>
      </c>
      <c r="D44" s="193">
        <v>1</v>
      </c>
      <c r="E44" s="278"/>
      <c r="F44" s="183"/>
      <c r="G44" s="285"/>
      <c r="H44" s="266"/>
      <c r="I44" s="266"/>
      <c r="J44" s="111"/>
      <c r="K44" s="112"/>
      <c r="L44" s="100"/>
      <c r="M44" s="100"/>
      <c r="N44" s="100"/>
      <c r="O44" s="113"/>
    </row>
    <row r="45" spans="1:15" ht="12.75">
      <c r="A45" s="275" t="s">
        <v>1024</v>
      </c>
      <c r="B45" s="180" t="s">
        <v>979</v>
      </c>
      <c r="C45" s="172" t="s">
        <v>73</v>
      </c>
      <c r="D45" s="193">
        <v>10</v>
      </c>
      <c r="E45" s="278"/>
      <c r="F45" s="183"/>
      <c r="G45" s="285"/>
      <c r="H45" s="266"/>
      <c r="I45" s="266"/>
      <c r="J45" s="111"/>
      <c r="K45" s="112"/>
      <c r="L45" s="100"/>
      <c r="M45" s="100"/>
      <c r="N45" s="100"/>
      <c r="O45" s="113"/>
    </row>
    <row r="46" spans="1:15" ht="12.75">
      <c r="A46" s="275" t="s">
        <v>1025</v>
      </c>
      <c r="B46" s="180" t="s">
        <v>981</v>
      </c>
      <c r="C46" s="172" t="s">
        <v>73</v>
      </c>
      <c r="D46" s="193">
        <v>9</v>
      </c>
      <c r="E46" s="278"/>
      <c r="F46" s="183"/>
      <c r="G46" s="285"/>
      <c r="H46" s="266"/>
      <c r="I46" s="266"/>
      <c r="J46" s="111"/>
      <c r="K46" s="112"/>
      <c r="L46" s="100"/>
      <c r="M46" s="100"/>
      <c r="N46" s="100"/>
      <c r="O46" s="113"/>
    </row>
    <row r="47" spans="1:15" ht="12.75">
      <c r="A47" s="275" t="s">
        <v>1026</v>
      </c>
      <c r="B47" s="180" t="s">
        <v>985</v>
      </c>
      <c r="C47" s="172" t="s">
        <v>73</v>
      </c>
      <c r="D47" s="193">
        <v>3</v>
      </c>
      <c r="E47" s="278"/>
      <c r="F47" s="183"/>
      <c r="G47" s="285"/>
      <c r="H47" s="266"/>
      <c r="I47" s="266"/>
      <c r="J47" s="111"/>
      <c r="K47" s="112"/>
      <c r="L47" s="100"/>
      <c r="M47" s="100"/>
      <c r="N47" s="100"/>
      <c r="O47" s="113"/>
    </row>
    <row r="48" spans="1:15" ht="12.75">
      <c r="A48" s="275" t="s">
        <v>1027</v>
      </c>
      <c r="B48" s="180" t="s">
        <v>1010</v>
      </c>
      <c r="C48" s="172" t="s">
        <v>73</v>
      </c>
      <c r="D48" s="193">
        <v>1</v>
      </c>
      <c r="E48" s="278"/>
      <c r="F48" s="183"/>
      <c r="G48" s="285"/>
      <c r="H48" s="266"/>
      <c r="I48" s="266"/>
      <c r="J48" s="111"/>
      <c r="K48" s="112"/>
      <c r="L48" s="100"/>
      <c r="M48" s="100"/>
      <c r="N48" s="100"/>
      <c r="O48" s="113"/>
    </row>
    <row r="49" spans="1:15" ht="12.75">
      <c r="A49" s="275" t="s">
        <v>1028</v>
      </c>
      <c r="B49" s="180" t="s">
        <v>989</v>
      </c>
      <c r="C49" s="172" t="s">
        <v>73</v>
      </c>
      <c r="D49" s="193">
        <v>2</v>
      </c>
      <c r="E49" s="278"/>
      <c r="F49" s="183"/>
      <c r="G49" s="285"/>
      <c r="H49" s="266"/>
      <c r="I49" s="266"/>
      <c r="J49" s="111"/>
      <c r="K49" s="112"/>
      <c r="L49" s="100"/>
      <c r="M49" s="100"/>
      <c r="N49" s="100"/>
      <c r="O49" s="113"/>
    </row>
    <row r="50" spans="1:15" ht="12.75">
      <c r="A50" s="275"/>
      <c r="B50" s="171" t="s">
        <v>1029</v>
      </c>
      <c r="C50" s="304"/>
      <c r="D50" s="394"/>
      <c r="E50" s="174"/>
      <c r="F50" s="183"/>
      <c r="G50" s="285"/>
      <c r="H50" s="266"/>
      <c r="I50" s="266"/>
      <c r="J50" s="111"/>
      <c r="K50" s="112"/>
      <c r="L50" s="100"/>
      <c r="M50" s="100"/>
      <c r="N50" s="100"/>
      <c r="O50" s="113"/>
    </row>
    <row r="51" spans="1:15" ht="12.75">
      <c r="A51" s="275" t="s">
        <v>1030</v>
      </c>
      <c r="B51" s="180" t="s">
        <v>1031</v>
      </c>
      <c r="C51" s="172" t="s">
        <v>75</v>
      </c>
      <c r="D51" s="193">
        <v>110</v>
      </c>
      <c r="E51" s="174"/>
      <c r="F51" s="183"/>
      <c r="G51" s="285"/>
      <c r="H51" s="266"/>
      <c r="I51" s="266"/>
      <c r="J51" s="111"/>
      <c r="K51" s="112"/>
      <c r="L51" s="100"/>
      <c r="M51" s="100"/>
      <c r="N51" s="100"/>
      <c r="O51" s="113"/>
    </row>
    <row r="52" spans="1:15" ht="12.75">
      <c r="A52" s="275" t="s">
        <v>1032</v>
      </c>
      <c r="B52" s="180" t="s">
        <v>1033</v>
      </c>
      <c r="C52" s="172" t="s">
        <v>75</v>
      </c>
      <c r="D52" s="193">
        <v>75</v>
      </c>
      <c r="E52" s="174"/>
      <c r="F52" s="183"/>
      <c r="G52" s="285"/>
      <c r="H52" s="266"/>
      <c r="I52" s="266"/>
      <c r="J52" s="111"/>
      <c r="K52" s="112"/>
      <c r="L52" s="100"/>
      <c r="M52" s="100"/>
      <c r="N52" s="100"/>
      <c r="O52" s="113"/>
    </row>
    <row r="53" spans="1:15" ht="12.75">
      <c r="A53" s="275" t="s">
        <v>1034</v>
      </c>
      <c r="B53" s="166" t="s">
        <v>1035</v>
      </c>
      <c r="C53" s="172" t="s">
        <v>75</v>
      </c>
      <c r="D53" s="193">
        <v>35</v>
      </c>
      <c r="E53" s="174"/>
      <c r="F53" s="183"/>
      <c r="G53" s="285"/>
      <c r="H53" s="266"/>
      <c r="I53" s="266"/>
      <c r="J53" s="111"/>
      <c r="K53" s="112"/>
      <c r="L53" s="100"/>
      <c r="M53" s="100"/>
      <c r="N53" s="100"/>
      <c r="O53" s="113"/>
    </row>
    <row r="54" spans="1:15" ht="12.75">
      <c r="A54" s="275" t="s">
        <v>1036</v>
      </c>
      <c r="B54" s="166" t="s">
        <v>1037</v>
      </c>
      <c r="C54" s="172" t="s">
        <v>75</v>
      </c>
      <c r="D54" s="193">
        <v>50</v>
      </c>
      <c r="E54" s="174"/>
      <c r="F54" s="183"/>
      <c r="G54" s="285"/>
      <c r="H54" s="176"/>
      <c r="I54" s="266"/>
      <c r="J54" s="111"/>
      <c r="K54" s="112"/>
      <c r="L54" s="100"/>
      <c r="M54" s="100"/>
      <c r="N54" s="100"/>
      <c r="O54" s="113"/>
    </row>
    <row r="55" spans="1:15" ht="12.75">
      <c r="A55" s="275" t="s">
        <v>1038</v>
      </c>
      <c r="B55" s="180" t="s">
        <v>1039</v>
      </c>
      <c r="C55" s="172" t="s">
        <v>75</v>
      </c>
      <c r="D55" s="193">
        <v>235</v>
      </c>
      <c r="E55" s="174"/>
      <c r="F55" s="183"/>
      <c r="G55" s="285"/>
      <c r="H55" s="266"/>
      <c r="I55" s="266"/>
      <c r="J55" s="111"/>
      <c r="K55" s="112"/>
      <c r="L55" s="100"/>
      <c r="M55" s="100"/>
      <c r="N55" s="100"/>
      <c r="O55" s="113"/>
    </row>
    <row r="56" spans="1:15" ht="12.75">
      <c r="A56" s="275" t="s">
        <v>1040</v>
      </c>
      <c r="B56" s="279" t="s">
        <v>1041</v>
      </c>
      <c r="C56" s="172" t="s">
        <v>75</v>
      </c>
      <c r="D56" s="173">
        <v>550</v>
      </c>
      <c r="E56" s="174"/>
      <c r="F56" s="183"/>
      <c r="G56" s="285"/>
      <c r="H56" s="176"/>
      <c r="I56" s="266"/>
      <c r="J56" s="111"/>
      <c r="K56" s="112"/>
      <c r="L56" s="100"/>
      <c r="M56" s="100"/>
      <c r="N56" s="100"/>
      <c r="O56" s="113"/>
    </row>
    <row r="57" spans="1:15" ht="12.75">
      <c r="A57" s="275" t="s">
        <v>1042</v>
      </c>
      <c r="B57" s="180" t="s">
        <v>1043</v>
      </c>
      <c r="C57" s="172" t="s">
        <v>75</v>
      </c>
      <c r="D57" s="193">
        <v>20</v>
      </c>
      <c r="E57" s="174"/>
      <c r="F57" s="183"/>
      <c r="G57" s="285"/>
      <c r="H57" s="176"/>
      <c r="I57" s="266"/>
      <c r="J57" s="111"/>
      <c r="K57" s="112"/>
      <c r="L57" s="100"/>
      <c r="M57" s="100"/>
      <c r="N57" s="100"/>
      <c r="O57" s="113"/>
    </row>
    <row r="58" spans="1:15" ht="12.75">
      <c r="A58" s="275" t="s">
        <v>1044</v>
      </c>
      <c r="B58" s="180" t="s">
        <v>1045</v>
      </c>
      <c r="C58" s="172" t="s">
        <v>75</v>
      </c>
      <c r="D58" s="193">
        <v>700</v>
      </c>
      <c r="E58" s="174"/>
      <c r="F58" s="183"/>
      <c r="G58" s="285"/>
      <c r="H58" s="176"/>
      <c r="I58" s="266"/>
      <c r="J58" s="111"/>
      <c r="K58" s="112"/>
      <c r="L58" s="100"/>
      <c r="M58" s="100"/>
      <c r="N58" s="100"/>
      <c r="O58" s="113"/>
    </row>
    <row r="59" spans="1:15" ht="12.75">
      <c r="A59" s="275" t="s">
        <v>1046</v>
      </c>
      <c r="B59" s="180" t="s">
        <v>1047</v>
      </c>
      <c r="C59" s="172" t="s">
        <v>75</v>
      </c>
      <c r="D59" s="193">
        <v>2300</v>
      </c>
      <c r="E59" s="278"/>
      <c r="F59" s="183"/>
      <c r="G59" s="285"/>
      <c r="H59" s="176"/>
      <c r="I59" s="266"/>
      <c r="J59" s="111"/>
      <c r="K59" s="112"/>
      <c r="L59" s="100"/>
      <c r="M59" s="100"/>
      <c r="N59" s="100"/>
      <c r="O59" s="113"/>
    </row>
    <row r="60" spans="1:15" ht="12.75">
      <c r="A60" s="275" t="s">
        <v>1048</v>
      </c>
      <c r="B60" s="180" t="s">
        <v>1049</v>
      </c>
      <c r="C60" s="172" t="s">
        <v>75</v>
      </c>
      <c r="D60" s="193">
        <v>150</v>
      </c>
      <c r="E60" s="278"/>
      <c r="F60" s="183"/>
      <c r="G60" s="285"/>
      <c r="H60" s="176"/>
      <c r="I60" s="266"/>
      <c r="J60" s="111"/>
      <c r="K60" s="112"/>
      <c r="L60" s="100"/>
      <c r="M60" s="100"/>
      <c r="N60" s="100"/>
      <c r="O60" s="113"/>
    </row>
    <row r="61" spans="1:15" ht="12.75">
      <c r="A61" s="275" t="s">
        <v>1050</v>
      </c>
      <c r="B61" s="166" t="s">
        <v>1051</v>
      </c>
      <c r="C61" s="172" t="s">
        <v>75</v>
      </c>
      <c r="D61" s="193">
        <v>500</v>
      </c>
      <c r="E61" s="278"/>
      <c r="F61" s="183"/>
      <c r="G61" s="285"/>
      <c r="H61" s="176"/>
      <c r="I61" s="266"/>
      <c r="J61" s="111"/>
      <c r="K61" s="112"/>
      <c r="L61" s="100"/>
      <c r="M61" s="100"/>
      <c r="N61" s="100"/>
      <c r="O61" s="113"/>
    </row>
    <row r="62" spans="1:15" ht="12.75">
      <c r="A62" s="275" t="s">
        <v>1052</v>
      </c>
      <c r="B62" s="180" t="s">
        <v>1053</v>
      </c>
      <c r="C62" s="172" t="s">
        <v>75</v>
      </c>
      <c r="D62" s="193">
        <v>250</v>
      </c>
      <c r="E62" s="278"/>
      <c r="F62" s="183"/>
      <c r="G62" s="285"/>
      <c r="H62" s="266"/>
      <c r="I62" s="266"/>
      <c r="J62" s="111"/>
      <c r="K62" s="112"/>
      <c r="L62" s="100"/>
      <c r="M62" s="100"/>
      <c r="N62" s="100"/>
      <c r="O62" s="113"/>
    </row>
    <row r="63" spans="1:15" ht="25.5">
      <c r="A63" s="275" t="s">
        <v>1054</v>
      </c>
      <c r="B63" s="180" t="s">
        <v>1055</v>
      </c>
      <c r="C63" s="172" t="s">
        <v>73</v>
      </c>
      <c r="D63" s="193">
        <v>1</v>
      </c>
      <c r="E63" s="278"/>
      <c r="F63" s="183"/>
      <c r="G63" s="285"/>
      <c r="H63" s="266"/>
      <c r="I63" s="176"/>
      <c r="J63" s="111"/>
      <c r="K63" s="112"/>
      <c r="L63" s="100"/>
      <c r="M63" s="100"/>
      <c r="N63" s="100"/>
      <c r="O63" s="113"/>
    </row>
    <row r="64" spans="1:15" ht="25.5">
      <c r="A64" s="275" t="s">
        <v>1056</v>
      </c>
      <c r="B64" s="180" t="s">
        <v>1057</v>
      </c>
      <c r="C64" s="172" t="s">
        <v>73</v>
      </c>
      <c r="D64" s="193">
        <v>5</v>
      </c>
      <c r="E64" s="174"/>
      <c r="F64" s="183"/>
      <c r="G64" s="285"/>
      <c r="H64" s="266"/>
      <c r="I64" s="176"/>
      <c r="J64" s="111"/>
      <c r="K64" s="112"/>
      <c r="L64" s="100"/>
      <c r="M64" s="100"/>
      <c r="N64" s="100"/>
      <c r="O64" s="113"/>
    </row>
    <row r="65" spans="1:15" ht="25.5">
      <c r="A65" s="275" t="s">
        <v>1058</v>
      </c>
      <c r="B65" s="180" t="s">
        <v>1059</v>
      </c>
      <c r="C65" s="172" t="s">
        <v>73</v>
      </c>
      <c r="D65" s="193">
        <v>5</v>
      </c>
      <c r="E65" s="174"/>
      <c r="F65" s="183"/>
      <c r="G65" s="285"/>
      <c r="H65" s="266"/>
      <c r="I65" s="176"/>
      <c r="J65" s="111"/>
      <c r="K65" s="112"/>
      <c r="L65" s="100"/>
      <c r="M65" s="100"/>
      <c r="N65" s="100"/>
      <c r="O65" s="113"/>
    </row>
    <row r="66" spans="1:15" ht="25.5">
      <c r="A66" s="275" t="s">
        <v>1060</v>
      </c>
      <c r="B66" s="180" t="s">
        <v>1061</v>
      </c>
      <c r="C66" s="172" t="s">
        <v>73</v>
      </c>
      <c r="D66" s="193">
        <v>6</v>
      </c>
      <c r="E66" s="174"/>
      <c r="F66" s="183"/>
      <c r="G66" s="285"/>
      <c r="H66" s="176"/>
      <c r="I66" s="176"/>
      <c r="J66" s="111"/>
      <c r="K66" s="112"/>
      <c r="L66" s="100"/>
      <c r="M66" s="100"/>
      <c r="N66" s="100"/>
      <c r="O66" s="113"/>
    </row>
    <row r="67" spans="1:15" ht="12.75">
      <c r="A67" s="275" t="s">
        <v>1062</v>
      </c>
      <c r="B67" s="180" t="s">
        <v>1063</v>
      </c>
      <c r="C67" s="172" t="s">
        <v>75</v>
      </c>
      <c r="D67" s="193">
        <v>340</v>
      </c>
      <c r="E67" s="174"/>
      <c r="F67" s="183"/>
      <c r="G67" s="285"/>
      <c r="H67" s="176"/>
      <c r="I67" s="176"/>
      <c r="J67" s="111"/>
      <c r="K67" s="112"/>
      <c r="L67" s="100"/>
      <c r="M67" s="100"/>
      <c r="N67" s="100"/>
      <c r="O67" s="113"/>
    </row>
    <row r="68" spans="1:15" ht="12.75">
      <c r="A68" s="275" t="s">
        <v>1064</v>
      </c>
      <c r="B68" s="180" t="s">
        <v>1065</v>
      </c>
      <c r="C68" s="172" t="s">
        <v>75</v>
      </c>
      <c r="D68" s="193">
        <v>360</v>
      </c>
      <c r="E68" s="174"/>
      <c r="F68" s="183"/>
      <c r="G68" s="285"/>
      <c r="H68" s="176"/>
      <c r="I68" s="176"/>
      <c r="J68" s="111"/>
      <c r="K68" s="112"/>
      <c r="L68" s="100"/>
      <c r="M68" s="100"/>
      <c r="N68" s="100"/>
      <c r="O68" s="113"/>
    </row>
    <row r="69" spans="1:15" ht="12.75">
      <c r="A69" s="275" t="s">
        <v>1066</v>
      </c>
      <c r="B69" s="180" t="s">
        <v>1067</v>
      </c>
      <c r="C69" s="172" t="s">
        <v>969</v>
      </c>
      <c r="D69" s="193">
        <v>2</v>
      </c>
      <c r="E69" s="174"/>
      <c r="F69" s="183"/>
      <c r="G69" s="285"/>
      <c r="H69" s="266"/>
      <c r="I69" s="176"/>
      <c r="J69" s="111"/>
      <c r="K69" s="112"/>
      <c r="L69" s="100"/>
      <c r="M69" s="100"/>
      <c r="N69" s="100"/>
      <c r="O69" s="113"/>
    </row>
    <row r="70" spans="1:15" ht="12.75">
      <c r="A70" s="275"/>
      <c r="B70" s="171" t="s">
        <v>1068</v>
      </c>
      <c r="C70" s="304"/>
      <c r="D70" s="394"/>
      <c r="E70" s="174"/>
      <c r="F70" s="183"/>
      <c r="G70" s="285"/>
      <c r="H70" s="176"/>
      <c r="I70" s="176"/>
      <c r="J70" s="111"/>
      <c r="K70" s="112"/>
      <c r="L70" s="100"/>
      <c r="M70" s="100"/>
      <c r="N70" s="100"/>
      <c r="O70" s="113"/>
    </row>
    <row r="71" spans="1:15" ht="12.75">
      <c r="A71" s="275" t="s">
        <v>1069</v>
      </c>
      <c r="B71" s="279" t="s">
        <v>1070</v>
      </c>
      <c r="C71" s="172" t="s">
        <v>73</v>
      </c>
      <c r="D71" s="193">
        <v>15</v>
      </c>
      <c r="E71" s="174"/>
      <c r="F71" s="183"/>
      <c r="G71" s="285"/>
      <c r="H71" s="176"/>
      <c r="I71" s="176"/>
      <c r="J71" s="111"/>
      <c r="K71" s="112"/>
      <c r="L71" s="100"/>
      <c r="M71" s="100"/>
      <c r="N71" s="100"/>
      <c r="O71" s="113"/>
    </row>
    <row r="72" spans="1:15" ht="12.75">
      <c r="A72" s="275" t="s">
        <v>1071</v>
      </c>
      <c r="B72" s="279" t="s">
        <v>1072</v>
      </c>
      <c r="C72" s="172" t="s">
        <v>73</v>
      </c>
      <c r="D72" s="193">
        <v>4</v>
      </c>
      <c r="E72" s="174"/>
      <c r="F72" s="183"/>
      <c r="G72" s="285"/>
      <c r="H72" s="176"/>
      <c r="I72" s="176"/>
      <c r="J72" s="111"/>
      <c r="K72" s="112"/>
      <c r="L72" s="100"/>
      <c r="M72" s="100"/>
      <c r="N72" s="100"/>
      <c r="O72" s="113"/>
    </row>
    <row r="73" spans="1:15" ht="12.75">
      <c r="A73" s="275" t="s">
        <v>1073</v>
      </c>
      <c r="B73" s="279" t="s">
        <v>1074</v>
      </c>
      <c r="C73" s="172" t="s">
        <v>73</v>
      </c>
      <c r="D73" s="193">
        <v>10</v>
      </c>
      <c r="E73" s="174"/>
      <c r="F73" s="183"/>
      <c r="G73" s="285"/>
      <c r="H73" s="176"/>
      <c r="I73" s="176"/>
      <c r="J73" s="111"/>
      <c r="K73" s="112"/>
      <c r="L73" s="100"/>
      <c r="M73" s="100"/>
      <c r="N73" s="100"/>
      <c r="O73" s="113"/>
    </row>
    <row r="74" spans="1:15" ht="12.75">
      <c r="A74" s="275" t="s">
        <v>1075</v>
      </c>
      <c r="B74" s="279" t="s">
        <v>1076</v>
      </c>
      <c r="C74" s="172" t="s">
        <v>73</v>
      </c>
      <c r="D74" s="193">
        <v>4</v>
      </c>
      <c r="E74" s="174"/>
      <c r="F74" s="183"/>
      <c r="G74" s="285"/>
      <c r="H74" s="176"/>
      <c r="I74" s="176"/>
      <c r="J74" s="111"/>
      <c r="K74" s="112"/>
      <c r="L74" s="100"/>
      <c r="M74" s="100"/>
      <c r="N74" s="100"/>
      <c r="O74" s="113"/>
    </row>
    <row r="75" spans="1:15" ht="12.75">
      <c r="A75" s="275" t="s">
        <v>1077</v>
      </c>
      <c r="B75" s="180" t="s">
        <v>1078</v>
      </c>
      <c r="C75" s="172" t="s">
        <v>73</v>
      </c>
      <c r="D75" s="193">
        <v>18</v>
      </c>
      <c r="E75" s="278"/>
      <c r="F75" s="183"/>
      <c r="G75" s="285"/>
      <c r="H75" s="176"/>
      <c r="I75" s="176"/>
      <c r="J75" s="111"/>
      <c r="K75" s="112"/>
      <c r="L75" s="100"/>
      <c r="M75" s="100"/>
      <c r="N75" s="100"/>
      <c r="O75" s="113"/>
    </row>
    <row r="76" spans="1:15" ht="12.75">
      <c r="A76" s="275" t="s">
        <v>1079</v>
      </c>
      <c r="B76" s="180" t="s">
        <v>1080</v>
      </c>
      <c r="C76" s="172" t="s">
        <v>73</v>
      </c>
      <c r="D76" s="193">
        <v>75</v>
      </c>
      <c r="E76" s="278"/>
      <c r="F76" s="183"/>
      <c r="G76" s="285"/>
      <c r="H76" s="176"/>
      <c r="I76" s="176"/>
      <c r="J76" s="111"/>
      <c r="K76" s="112"/>
      <c r="L76" s="100"/>
      <c r="M76" s="100"/>
      <c r="N76" s="100"/>
      <c r="O76" s="113"/>
    </row>
    <row r="77" spans="1:15" ht="12.75">
      <c r="A77" s="275" t="s">
        <v>1081</v>
      </c>
      <c r="B77" s="180" t="s">
        <v>1082</v>
      </c>
      <c r="C77" s="172" t="s">
        <v>73</v>
      </c>
      <c r="D77" s="193">
        <v>18</v>
      </c>
      <c r="E77" s="278"/>
      <c r="F77" s="183"/>
      <c r="G77" s="285"/>
      <c r="H77" s="176"/>
      <c r="I77" s="176"/>
      <c r="J77" s="111"/>
      <c r="K77" s="112"/>
      <c r="L77" s="100"/>
      <c r="M77" s="100"/>
      <c r="N77" s="100"/>
      <c r="O77" s="113"/>
    </row>
    <row r="78" spans="1:15" ht="12.75">
      <c r="A78" s="275" t="s">
        <v>1083</v>
      </c>
      <c r="B78" s="166" t="s">
        <v>1084</v>
      </c>
      <c r="C78" s="172" t="s">
        <v>73</v>
      </c>
      <c r="D78" s="193">
        <v>1</v>
      </c>
      <c r="E78" s="174"/>
      <c r="F78" s="183"/>
      <c r="G78" s="285"/>
      <c r="H78" s="176"/>
      <c r="I78" s="176"/>
      <c r="J78" s="111"/>
      <c r="K78" s="112"/>
      <c r="L78" s="100"/>
      <c r="M78" s="100"/>
      <c r="N78" s="100"/>
      <c r="O78" s="113"/>
    </row>
    <row r="79" spans="1:15" ht="12.75">
      <c r="A79" s="275" t="s">
        <v>1085</v>
      </c>
      <c r="B79" s="180" t="s">
        <v>1086</v>
      </c>
      <c r="C79" s="172" t="s">
        <v>73</v>
      </c>
      <c r="D79" s="193">
        <v>144</v>
      </c>
      <c r="E79" s="174"/>
      <c r="F79" s="183"/>
      <c r="G79" s="285"/>
      <c r="H79" s="176"/>
      <c r="I79" s="176"/>
      <c r="J79" s="111"/>
      <c r="K79" s="112"/>
      <c r="L79" s="100"/>
      <c r="M79" s="100"/>
      <c r="N79" s="100"/>
      <c r="O79" s="113"/>
    </row>
    <row r="80" spans="1:15" ht="12.75">
      <c r="A80" s="275" t="s">
        <v>1087</v>
      </c>
      <c r="B80" s="180" t="s">
        <v>1088</v>
      </c>
      <c r="C80" s="172" t="s">
        <v>73</v>
      </c>
      <c r="D80" s="193">
        <v>25</v>
      </c>
      <c r="E80" s="174"/>
      <c r="F80" s="183"/>
      <c r="G80" s="285"/>
      <c r="H80" s="176"/>
      <c r="I80" s="176"/>
      <c r="J80" s="111"/>
      <c r="K80" s="112"/>
      <c r="L80" s="100"/>
      <c r="M80" s="100"/>
      <c r="N80" s="100"/>
      <c r="O80" s="113"/>
    </row>
    <row r="81" spans="1:15" ht="12.75">
      <c r="A81" s="275" t="s">
        <v>1089</v>
      </c>
      <c r="B81" s="180" t="s">
        <v>1090</v>
      </c>
      <c r="C81" s="172" t="s">
        <v>73</v>
      </c>
      <c r="D81" s="193">
        <v>2</v>
      </c>
      <c r="E81" s="278"/>
      <c r="F81" s="183"/>
      <c r="G81" s="285"/>
      <c r="H81" s="176"/>
      <c r="I81" s="176"/>
      <c r="J81" s="111"/>
      <c r="K81" s="112"/>
      <c r="L81" s="100"/>
      <c r="M81" s="100"/>
      <c r="N81" s="100"/>
      <c r="O81" s="113"/>
    </row>
    <row r="82" spans="1:15" ht="12.75">
      <c r="A82" s="275"/>
      <c r="B82" s="171" t="s">
        <v>1091</v>
      </c>
      <c r="C82" s="304"/>
      <c r="D82" s="394"/>
      <c r="E82" s="278"/>
      <c r="F82" s="183"/>
      <c r="G82" s="285"/>
      <c r="H82" s="176"/>
      <c r="I82" s="176"/>
      <c r="J82" s="111"/>
      <c r="K82" s="112"/>
      <c r="L82" s="100"/>
      <c r="M82" s="100"/>
      <c r="N82" s="100"/>
      <c r="O82" s="113"/>
    </row>
    <row r="83" spans="1:15" ht="25.5">
      <c r="A83" s="275" t="s">
        <v>1092</v>
      </c>
      <c r="B83" s="180" t="s">
        <v>1093</v>
      </c>
      <c r="C83" s="172" t="s">
        <v>73</v>
      </c>
      <c r="D83" s="193">
        <v>12</v>
      </c>
      <c r="E83" s="278"/>
      <c r="F83" s="183"/>
      <c r="G83" s="285"/>
      <c r="H83" s="266"/>
      <c r="I83" s="176"/>
      <c r="J83" s="111"/>
      <c r="K83" s="112"/>
      <c r="L83" s="100"/>
      <c r="M83" s="100"/>
      <c r="N83" s="100"/>
      <c r="O83" s="113"/>
    </row>
    <row r="84" spans="1:15" ht="25.5">
      <c r="A84" s="275" t="s">
        <v>1094</v>
      </c>
      <c r="B84" s="180" t="s">
        <v>1095</v>
      </c>
      <c r="C84" s="172" t="s">
        <v>73</v>
      </c>
      <c r="D84" s="193">
        <v>10</v>
      </c>
      <c r="E84" s="278"/>
      <c r="F84" s="183"/>
      <c r="G84" s="285"/>
      <c r="H84" s="266"/>
      <c r="I84" s="176"/>
      <c r="J84" s="111"/>
      <c r="K84" s="112"/>
      <c r="L84" s="100"/>
      <c r="M84" s="100"/>
      <c r="N84" s="100"/>
      <c r="O84" s="113"/>
    </row>
    <row r="85" spans="1:15" ht="25.5">
      <c r="A85" s="275" t="s">
        <v>1096</v>
      </c>
      <c r="B85" s="180" t="s">
        <v>1097</v>
      </c>
      <c r="C85" s="172" t="s">
        <v>73</v>
      </c>
      <c r="D85" s="193">
        <v>4</v>
      </c>
      <c r="E85" s="278"/>
      <c r="F85" s="183"/>
      <c r="G85" s="285"/>
      <c r="H85" s="176"/>
      <c r="I85" s="176"/>
      <c r="J85" s="111"/>
      <c r="K85" s="112"/>
      <c r="L85" s="100"/>
      <c r="M85" s="100"/>
      <c r="N85" s="100"/>
      <c r="O85" s="113"/>
    </row>
    <row r="86" spans="1:15" ht="25.5">
      <c r="A86" s="275" t="s">
        <v>1098</v>
      </c>
      <c r="B86" s="180" t="s">
        <v>1099</v>
      </c>
      <c r="C86" s="172" t="s">
        <v>73</v>
      </c>
      <c r="D86" s="193">
        <v>1</v>
      </c>
      <c r="E86" s="278"/>
      <c r="F86" s="183"/>
      <c r="G86" s="285"/>
      <c r="H86" s="176"/>
      <c r="I86" s="176"/>
      <c r="J86" s="111"/>
      <c r="K86" s="112"/>
      <c r="L86" s="100"/>
      <c r="M86" s="100"/>
      <c r="N86" s="100"/>
      <c r="O86" s="113"/>
    </row>
    <row r="87" spans="1:15" ht="25.5">
      <c r="A87" s="275" t="s">
        <v>1100</v>
      </c>
      <c r="B87" s="180" t="s">
        <v>1101</v>
      </c>
      <c r="C87" s="172" t="s">
        <v>73</v>
      </c>
      <c r="D87" s="193">
        <v>14</v>
      </c>
      <c r="E87" s="278"/>
      <c r="F87" s="183"/>
      <c r="G87" s="285"/>
      <c r="H87" s="176"/>
      <c r="I87" s="176"/>
      <c r="J87" s="111"/>
      <c r="K87" s="112"/>
      <c r="L87" s="100"/>
      <c r="M87" s="100"/>
      <c r="N87" s="100"/>
      <c r="O87" s="113"/>
    </row>
    <row r="88" spans="1:15" ht="38.25">
      <c r="A88" s="275" t="s">
        <v>1102</v>
      </c>
      <c r="B88" s="180" t="s">
        <v>1103</v>
      </c>
      <c r="C88" s="172" t="s">
        <v>73</v>
      </c>
      <c r="D88" s="193">
        <v>4</v>
      </c>
      <c r="E88" s="174"/>
      <c r="F88" s="183"/>
      <c r="G88" s="285"/>
      <c r="H88" s="176"/>
      <c r="I88" s="176"/>
      <c r="J88" s="111"/>
      <c r="K88" s="112"/>
      <c r="L88" s="100"/>
      <c r="M88" s="100"/>
      <c r="N88" s="100"/>
      <c r="O88" s="113"/>
    </row>
    <row r="89" spans="1:15" ht="25.5">
      <c r="A89" s="275" t="s">
        <v>1104</v>
      </c>
      <c r="B89" s="180" t="s">
        <v>1105</v>
      </c>
      <c r="C89" s="172" t="s">
        <v>73</v>
      </c>
      <c r="D89" s="193">
        <v>2</v>
      </c>
      <c r="E89" s="174"/>
      <c r="F89" s="183"/>
      <c r="G89" s="285"/>
      <c r="H89" s="176"/>
      <c r="I89" s="176"/>
      <c r="J89" s="111"/>
      <c r="K89" s="112"/>
      <c r="L89" s="100"/>
      <c r="M89" s="100"/>
      <c r="N89" s="100"/>
      <c r="O89" s="113"/>
    </row>
    <row r="90" spans="1:15" ht="25.5">
      <c r="A90" s="275" t="s">
        <v>1106</v>
      </c>
      <c r="B90" s="180" t="s">
        <v>1107</v>
      </c>
      <c r="C90" s="172" t="s">
        <v>73</v>
      </c>
      <c r="D90" s="193">
        <v>13</v>
      </c>
      <c r="E90" s="174"/>
      <c r="F90" s="183"/>
      <c r="G90" s="285"/>
      <c r="H90" s="176"/>
      <c r="I90" s="176"/>
      <c r="J90" s="111"/>
      <c r="K90" s="112"/>
      <c r="L90" s="100"/>
      <c r="M90" s="100"/>
      <c r="N90" s="100"/>
      <c r="O90" s="113"/>
    </row>
    <row r="91" spans="1:15" ht="12.75">
      <c r="A91" s="275"/>
      <c r="B91" s="171" t="s">
        <v>1108</v>
      </c>
      <c r="C91" s="304"/>
      <c r="D91" s="394"/>
      <c r="E91" s="174"/>
      <c r="F91" s="183"/>
      <c r="G91" s="285"/>
      <c r="H91" s="176"/>
      <c r="I91" s="176"/>
      <c r="J91" s="111"/>
      <c r="K91" s="112"/>
      <c r="L91" s="100"/>
      <c r="M91" s="100"/>
      <c r="N91" s="100"/>
      <c r="O91" s="113"/>
    </row>
    <row r="92" spans="1:15" ht="12.75">
      <c r="A92" s="275" t="s">
        <v>1109</v>
      </c>
      <c r="B92" s="180" t="s">
        <v>1110</v>
      </c>
      <c r="C92" s="172" t="s">
        <v>75</v>
      </c>
      <c r="D92" s="193">
        <v>230</v>
      </c>
      <c r="E92" s="174"/>
      <c r="F92" s="183"/>
      <c r="G92" s="285"/>
      <c r="H92" s="176"/>
      <c r="I92" s="176"/>
      <c r="J92" s="111"/>
      <c r="K92" s="112"/>
      <c r="L92" s="100"/>
      <c r="M92" s="100"/>
      <c r="N92" s="100"/>
      <c r="O92" s="113"/>
    </row>
    <row r="93" spans="1:15" ht="12.75">
      <c r="A93" s="275" t="s">
        <v>1111</v>
      </c>
      <c r="B93" s="180" t="s">
        <v>1112</v>
      </c>
      <c r="C93" s="172" t="s">
        <v>73</v>
      </c>
      <c r="D93" s="193">
        <v>2</v>
      </c>
      <c r="E93" s="174"/>
      <c r="F93" s="183"/>
      <c r="G93" s="285"/>
      <c r="H93" s="176"/>
      <c r="I93" s="176"/>
      <c r="J93" s="111"/>
      <c r="K93" s="112"/>
      <c r="L93" s="100"/>
      <c r="M93" s="100"/>
      <c r="N93" s="100"/>
      <c r="O93" s="113"/>
    </row>
    <row r="94" spans="1:15" ht="25.5">
      <c r="A94" s="275" t="s">
        <v>1113</v>
      </c>
      <c r="B94" s="180" t="s">
        <v>1114</v>
      </c>
      <c r="C94" s="172" t="s">
        <v>73</v>
      </c>
      <c r="D94" s="193">
        <v>4</v>
      </c>
      <c r="E94" s="174"/>
      <c r="F94" s="183"/>
      <c r="G94" s="285"/>
      <c r="H94" s="176"/>
      <c r="I94" s="176"/>
      <c r="J94" s="111"/>
      <c r="K94" s="112"/>
      <c r="L94" s="100"/>
      <c r="M94" s="100"/>
      <c r="N94" s="100"/>
      <c r="O94" s="113"/>
    </row>
    <row r="95" spans="1:15" ht="12.75">
      <c r="A95" s="275" t="s">
        <v>1115</v>
      </c>
      <c r="B95" s="180" t="s">
        <v>1116</v>
      </c>
      <c r="C95" s="172" t="s">
        <v>73</v>
      </c>
      <c r="D95" s="193">
        <v>16</v>
      </c>
      <c r="E95" s="174"/>
      <c r="F95" s="183"/>
      <c r="G95" s="285"/>
      <c r="H95" s="176"/>
      <c r="I95" s="176"/>
      <c r="J95" s="111"/>
      <c r="K95" s="112"/>
      <c r="L95" s="100"/>
      <c r="M95" s="100"/>
      <c r="N95" s="100"/>
      <c r="O95" s="113"/>
    </row>
    <row r="96" spans="1:15" ht="12.75">
      <c r="A96" s="275" t="s">
        <v>1117</v>
      </c>
      <c r="B96" s="180" t="s">
        <v>1118</v>
      </c>
      <c r="C96" s="172" t="s">
        <v>73</v>
      </c>
      <c r="D96" s="193">
        <v>9</v>
      </c>
      <c r="E96" s="174"/>
      <c r="F96" s="183"/>
      <c r="G96" s="285"/>
      <c r="H96" s="176"/>
      <c r="I96" s="176"/>
      <c r="J96" s="111"/>
      <c r="K96" s="112"/>
      <c r="L96" s="100"/>
      <c r="M96" s="100"/>
      <c r="N96" s="100"/>
      <c r="O96" s="113"/>
    </row>
    <row r="97" spans="1:15" ht="12.75">
      <c r="A97" s="275" t="s">
        <v>1119</v>
      </c>
      <c r="B97" s="180" t="s">
        <v>1120</v>
      </c>
      <c r="C97" s="172" t="s">
        <v>73</v>
      </c>
      <c r="D97" s="193">
        <v>300</v>
      </c>
      <c r="E97" s="174"/>
      <c r="F97" s="183"/>
      <c r="G97" s="285"/>
      <c r="H97" s="176"/>
      <c r="I97" s="176"/>
      <c r="J97" s="111"/>
      <c r="K97" s="112"/>
      <c r="L97" s="100"/>
      <c r="M97" s="100"/>
      <c r="N97" s="100"/>
      <c r="O97" s="113"/>
    </row>
    <row r="98" spans="1:15" ht="25.5">
      <c r="A98" s="275" t="s">
        <v>1121</v>
      </c>
      <c r="B98" s="180" t="s">
        <v>1122</v>
      </c>
      <c r="C98" s="172" t="s">
        <v>73</v>
      </c>
      <c r="D98" s="193">
        <v>100</v>
      </c>
      <c r="E98" s="174"/>
      <c r="F98" s="183"/>
      <c r="G98" s="285"/>
      <c r="H98" s="176"/>
      <c r="I98" s="176"/>
      <c r="J98" s="111"/>
      <c r="K98" s="112"/>
      <c r="L98" s="100"/>
      <c r="M98" s="100"/>
      <c r="N98" s="100"/>
      <c r="O98" s="113"/>
    </row>
    <row r="99" spans="1:15" ht="12.75">
      <c r="A99" s="275" t="s">
        <v>1123</v>
      </c>
      <c r="B99" s="180" t="s">
        <v>1124</v>
      </c>
      <c r="C99" s="172" t="s">
        <v>73</v>
      </c>
      <c r="D99" s="193">
        <v>20</v>
      </c>
      <c r="E99" s="174"/>
      <c r="F99" s="183"/>
      <c r="G99" s="285"/>
      <c r="H99" s="176"/>
      <c r="I99" s="176"/>
      <c r="J99" s="111"/>
      <c r="K99" s="112"/>
      <c r="L99" s="100"/>
      <c r="M99" s="100"/>
      <c r="N99" s="100"/>
      <c r="O99" s="113"/>
    </row>
    <row r="100" spans="1:15" ht="12.75">
      <c r="A100" s="275" t="s">
        <v>1125</v>
      </c>
      <c r="B100" s="180" t="s">
        <v>1126</v>
      </c>
      <c r="C100" s="172" t="s">
        <v>75</v>
      </c>
      <c r="D100" s="193">
        <v>50</v>
      </c>
      <c r="E100" s="174"/>
      <c r="F100" s="183"/>
      <c r="G100" s="285"/>
      <c r="H100" s="176"/>
      <c r="I100" s="176"/>
      <c r="J100" s="111"/>
      <c r="K100" s="112"/>
      <c r="L100" s="100"/>
      <c r="M100" s="100"/>
      <c r="N100" s="100"/>
      <c r="O100" s="113"/>
    </row>
    <row r="101" spans="1:15" ht="12.75">
      <c r="A101" s="275" t="s">
        <v>1127</v>
      </c>
      <c r="B101" s="180" t="s">
        <v>1128</v>
      </c>
      <c r="C101" s="172" t="s">
        <v>73</v>
      </c>
      <c r="D101" s="193">
        <v>28</v>
      </c>
      <c r="E101" s="174"/>
      <c r="F101" s="183"/>
      <c r="G101" s="285"/>
      <c r="H101" s="176"/>
      <c r="I101" s="176"/>
      <c r="J101" s="111"/>
      <c r="K101" s="112"/>
      <c r="L101" s="100"/>
      <c r="M101" s="100"/>
      <c r="N101" s="100"/>
      <c r="O101" s="113"/>
    </row>
    <row r="102" spans="1:15" ht="12.75">
      <c r="A102" s="275" t="s">
        <v>1129</v>
      </c>
      <c r="B102" s="180" t="s">
        <v>1130</v>
      </c>
      <c r="C102" s="172" t="s">
        <v>73</v>
      </c>
      <c r="D102" s="193">
        <v>7</v>
      </c>
      <c r="E102" s="174"/>
      <c r="F102" s="183"/>
      <c r="G102" s="285"/>
      <c r="H102" s="176"/>
      <c r="I102" s="176"/>
      <c r="J102" s="111"/>
      <c r="K102" s="112"/>
      <c r="L102" s="100"/>
      <c r="M102" s="100"/>
      <c r="N102" s="100"/>
      <c r="O102" s="113"/>
    </row>
    <row r="103" spans="1:15" ht="12.75">
      <c r="A103" s="275" t="s">
        <v>1131</v>
      </c>
      <c r="B103" s="180" t="s">
        <v>1132</v>
      </c>
      <c r="C103" s="172" t="s">
        <v>73</v>
      </c>
      <c r="D103" s="193">
        <v>2</v>
      </c>
      <c r="E103" s="174"/>
      <c r="F103" s="183"/>
      <c r="G103" s="285"/>
      <c r="H103" s="176"/>
      <c r="I103" s="176"/>
      <c r="J103" s="111"/>
      <c r="K103" s="112"/>
      <c r="L103" s="100"/>
      <c r="M103" s="100"/>
      <c r="N103" s="100"/>
      <c r="O103" s="113"/>
    </row>
    <row r="104" spans="1:15" ht="12.75">
      <c r="A104" s="275" t="s">
        <v>1133</v>
      </c>
      <c r="B104" s="180" t="s">
        <v>1134</v>
      </c>
      <c r="C104" s="172" t="s">
        <v>73</v>
      </c>
      <c r="D104" s="193">
        <v>7</v>
      </c>
      <c r="E104" s="174"/>
      <c r="F104" s="183"/>
      <c r="G104" s="285"/>
      <c r="H104" s="176"/>
      <c r="I104" s="176"/>
      <c r="J104" s="111"/>
      <c r="K104" s="112"/>
      <c r="L104" s="100"/>
      <c r="M104" s="100"/>
      <c r="N104" s="100"/>
      <c r="O104" s="113"/>
    </row>
    <row r="105" spans="1:15" ht="12.75">
      <c r="A105" s="477"/>
      <c r="B105" s="280" t="s">
        <v>1472</v>
      </c>
      <c r="C105" s="172"/>
      <c r="D105" s="193"/>
      <c r="E105" s="174"/>
      <c r="F105" s="183"/>
      <c r="G105" s="285"/>
      <c r="H105" s="176"/>
      <c r="I105" s="176"/>
      <c r="J105" s="111"/>
      <c r="K105" s="112"/>
      <c r="L105" s="100"/>
      <c r="M105" s="100"/>
      <c r="N105" s="100"/>
      <c r="O105" s="113"/>
    </row>
    <row r="106" spans="1:15" ht="12.75">
      <c r="A106" s="477" t="s">
        <v>1136</v>
      </c>
      <c r="B106" s="475" t="s">
        <v>1466</v>
      </c>
      <c r="C106" s="172" t="s">
        <v>969</v>
      </c>
      <c r="D106" s="193">
        <v>1</v>
      </c>
      <c r="E106" s="174"/>
      <c r="F106" s="183"/>
      <c r="G106" s="285"/>
      <c r="H106" s="176"/>
      <c r="I106" s="176"/>
      <c r="J106" s="111"/>
      <c r="K106" s="112"/>
      <c r="L106" s="100"/>
      <c r="M106" s="100"/>
      <c r="N106" s="100"/>
      <c r="O106" s="113"/>
    </row>
    <row r="107" spans="1:15" ht="25.5">
      <c r="A107" s="477" t="s">
        <v>1473</v>
      </c>
      <c r="B107" s="475" t="s">
        <v>1471</v>
      </c>
      <c r="C107" s="172" t="s">
        <v>969</v>
      </c>
      <c r="D107" s="193">
        <v>1</v>
      </c>
      <c r="E107" s="174"/>
      <c r="F107" s="183"/>
      <c r="G107" s="285"/>
      <c r="H107" s="176"/>
      <c r="I107" s="176"/>
      <c r="J107" s="111"/>
      <c r="K107" s="112"/>
      <c r="L107" s="100"/>
      <c r="M107" s="100"/>
      <c r="N107" s="100"/>
      <c r="O107" s="113"/>
    </row>
    <row r="108" spans="1:15" ht="12.75">
      <c r="A108" s="477"/>
      <c r="B108" s="280" t="s">
        <v>1476</v>
      </c>
      <c r="C108" s="304"/>
      <c r="D108" s="394"/>
      <c r="E108" s="174"/>
      <c r="F108" s="183"/>
      <c r="G108" s="285"/>
      <c r="H108" s="176"/>
      <c r="I108" s="176"/>
      <c r="J108" s="111"/>
      <c r="K108" s="112"/>
      <c r="L108" s="100"/>
      <c r="M108" s="100"/>
      <c r="N108" s="100"/>
      <c r="O108" s="113"/>
    </row>
    <row r="109" spans="1:15" ht="12.75">
      <c r="A109" s="477" t="s">
        <v>1139</v>
      </c>
      <c r="B109" s="279" t="s">
        <v>1137</v>
      </c>
      <c r="C109" s="172" t="s">
        <v>969</v>
      </c>
      <c r="D109" s="193">
        <v>1</v>
      </c>
      <c r="E109" s="174"/>
      <c r="F109" s="183"/>
      <c r="G109" s="285"/>
      <c r="H109" s="176"/>
      <c r="I109" s="176"/>
      <c r="J109" s="111"/>
      <c r="K109" s="112"/>
      <c r="L109" s="100"/>
      <c r="M109" s="100"/>
      <c r="N109" s="100"/>
      <c r="O109" s="113"/>
    </row>
    <row r="110" spans="1:15" ht="12.75">
      <c r="A110" s="477"/>
      <c r="B110" s="280" t="s">
        <v>1477</v>
      </c>
      <c r="C110" s="304"/>
      <c r="D110" s="394"/>
      <c r="E110" s="174"/>
      <c r="F110" s="183"/>
      <c r="G110" s="285"/>
      <c r="H110" s="176"/>
      <c r="I110" s="176"/>
      <c r="J110" s="111"/>
      <c r="K110" s="112"/>
      <c r="L110" s="100"/>
      <c r="M110" s="100"/>
      <c r="N110" s="100"/>
      <c r="O110" s="113"/>
    </row>
    <row r="111" spans="1:15" ht="12.75">
      <c r="A111" s="477" t="s">
        <v>1474</v>
      </c>
      <c r="B111" s="279" t="s">
        <v>1140</v>
      </c>
      <c r="C111" s="172" t="s">
        <v>969</v>
      </c>
      <c r="D111" s="193">
        <v>1</v>
      </c>
      <c r="E111" s="174"/>
      <c r="F111" s="183"/>
      <c r="G111" s="285"/>
      <c r="H111" s="176"/>
      <c r="I111" s="176"/>
      <c r="J111" s="111"/>
      <c r="K111" s="112"/>
      <c r="L111" s="100"/>
      <c r="M111" s="100"/>
      <c r="N111" s="100"/>
      <c r="O111" s="113"/>
    </row>
    <row r="112" spans="1:15" ht="12.75">
      <c r="A112" s="477" t="s">
        <v>1475</v>
      </c>
      <c r="B112" s="279" t="s">
        <v>130</v>
      </c>
      <c r="C112" s="172" t="s">
        <v>969</v>
      </c>
      <c r="D112" s="193">
        <v>1</v>
      </c>
      <c r="E112" s="174"/>
      <c r="F112" s="183"/>
      <c r="G112" s="285"/>
      <c r="H112" s="176"/>
      <c r="I112" s="176"/>
      <c r="J112" s="111"/>
      <c r="K112" s="112"/>
      <c r="L112" s="100"/>
      <c r="M112" s="100"/>
      <c r="N112" s="100"/>
      <c r="O112" s="113"/>
    </row>
    <row r="113" spans="1:248" ht="12.75">
      <c r="A113" s="390"/>
      <c r="B113" s="391"/>
      <c r="C113" s="391"/>
      <c r="D113" s="395"/>
      <c r="E113" s="390"/>
      <c r="F113" s="391"/>
      <c r="G113" s="391"/>
      <c r="H113" s="391"/>
      <c r="I113" s="391"/>
      <c r="J113" s="392"/>
      <c r="K113" s="397"/>
      <c r="L113" s="391"/>
      <c r="M113" s="391"/>
      <c r="N113" s="391"/>
      <c r="O113" s="39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</row>
    <row r="114" spans="1:16" ht="12.75">
      <c r="A114" s="554" t="s">
        <v>91</v>
      </c>
      <c r="B114" s="554" t="s">
        <v>1135</v>
      </c>
      <c r="C114" s="554">
        <v>0</v>
      </c>
      <c r="D114" s="554">
        <v>0</v>
      </c>
      <c r="E114" s="554">
        <v>0</v>
      </c>
      <c r="F114" s="554">
        <v>7.11</v>
      </c>
      <c r="G114" s="554">
        <v>0</v>
      </c>
      <c r="H114" s="554">
        <v>0</v>
      </c>
      <c r="I114" s="554">
        <v>0</v>
      </c>
      <c r="J114" s="554"/>
      <c r="K114" s="132">
        <f>SUM(K12:K113)</f>
        <v>0</v>
      </c>
      <c r="L114" s="132">
        <f>SUM(L12:L113)</f>
        <v>0</v>
      </c>
      <c r="M114" s="132">
        <f>SUM(M12:M113)</f>
        <v>0</v>
      </c>
      <c r="N114" s="132">
        <f>SUM(N12:N113)</f>
        <v>0</v>
      </c>
      <c r="O114" s="133">
        <f>SUM(O12:O113)</f>
        <v>0</v>
      </c>
      <c r="P114" s="134"/>
    </row>
    <row r="115" spans="1:15" ht="12.75">
      <c r="A115" s="555" t="s">
        <v>92</v>
      </c>
      <c r="B115" s="555" t="s">
        <v>1137</v>
      </c>
      <c r="C115" s="555" t="s">
        <v>969</v>
      </c>
      <c r="D115" s="555">
        <v>1</v>
      </c>
      <c r="E115" s="555">
        <v>42.19409282700422</v>
      </c>
      <c r="F115" s="555">
        <v>7.11</v>
      </c>
      <c r="G115" s="555">
        <v>300</v>
      </c>
      <c r="H115" s="555">
        <v>0</v>
      </c>
      <c r="I115" s="555">
        <v>70</v>
      </c>
      <c r="J115" s="135">
        <v>0.05</v>
      </c>
      <c r="K115" s="136"/>
      <c r="L115" s="136"/>
      <c r="M115"/>
      <c r="N115" s="137">
        <f>ROUND(M114*J115,2)</f>
        <v>0</v>
      </c>
      <c r="O115" s="138">
        <f>SUM(M115:N115)</f>
        <v>0</v>
      </c>
    </row>
    <row r="116" spans="1:15" ht="12.75">
      <c r="A116" s="556" t="s">
        <v>93</v>
      </c>
      <c r="B116" s="556" t="s">
        <v>1138</v>
      </c>
      <c r="C116" s="556">
        <v>0</v>
      </c>
      <c r="D116" s="556">
        <v>0</v>
      </c>
      <c r="E116" s="556">
        <v>0</v>
      </c>
      <c r="F116" s="556">
        <v>7.11</v>
      </c>
      <c r="G116" s="556">
        <v>0</v>
      </c>
      <c r="H116" s="556">
        <v>0</v>
      </c>
      <c r="I116" s="556">
        <v>0</v>
      </c>
      <c r="J116" s="556"/>
      <c r="K116" s="139">
        <f>SUM(K114:K115)</f>
        <v>0</v>
      </c>
      <c r="L116" s="139">
        <f>SUM(L114:L115)</f>
        <v>0</v>
      </c>
      <c r="M116" s="139">
        <f>SUM(M114:M115)</f>
        <v>0</v>
      </c>
      <c r="N116" s="139">
        <f>SUM(N114:N115)</f>
        <v>0</v>
      </c>
      <c r="O116" s="140">
        <f>SUM(O114:O115)</f>
        <v>0</v>
      </c>
    </row>
    <row r="117" spans="2:9" ht="7.5" customHeight="1">
      <c r="B117"/>
      <c r="C117"/>
      <c r="D117"/>
      <c r="E117"/>
      <c r="F117"/>
      <c r="G117"/>
      <c r="H117"/>
      <c r="I117"/>
    </row>
    <row r="118" spans="1:15" ht="12.75">
      <c r="A118" s="141"/>
      <c r="B118"/>
      <c r="C118"/>
      <c r="D118"/>
      <c r="E118"/>
      <c r="F118"/>
      <c r="G118"/>
      <c r="H118"/>
      <c r="I118"/>
      <c r="J118" s="141"/>
      <c r="K118" s="141"/>
      <c r="L118" s="141"/>
      <c r="M118" s="143" t="s">
        <v>94</v>
      </c>
      <c r="N118" s="557">
        <f>O116</f>
        <v>0</v>
      </c>
      <c r="O118" s="557"/>
    </row>
    <row r="119" spans="1:15" ht="6" customHeight="1">
      <c r="A119" s="1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1"/>
      <c r="N119" s="141"/>
      <c r="O119" s="141"/>
    </row>
    <row r="120" spans="1:15" ht="15">
      <c r="A120" s="145" t="s">
        <v>95</v>
      </c>
      <c r="B120" s="146"/>
      <c r="C120" s="147"/>
      <c r="D120" s="147"/>
      <c r="E120" s="148"/>
      <c r="F120" s="148"/>
      <c r="G120" s="148"/>
      <c r="H120" s="149"/>
      <c r="I120" s="150"/>
      <c r="J120" s="558"/>
      <c r="K120" s="558"/>
      <c r="L120" s="558"/>
      <c r="M120" s="558"/>
      <c r="N120" s="558"/>
      <c r="O120" s="558"/>
    </row>
    <row r="121" spans="1:15" ht="12.75">
      <c r="A121" s="141"/>
      <c r="C121" s="151" t="s">
        <v>10</v>
      </c>
      <c r="D121" s="151"/>
      <c r="E121" s="3"/>
      <c r="F121" s="3"/>
      <c r="G121" s="3"/>
      <c r="H121" s="152"/>
      <c r="I121" s="152"/>
      <c r="J121" s="559"/>
      <c r="K121" s="559"/>
      <c r="L121" s="559"/>
      <c r="M121" s="559"/>
      <c r="N121" s="559"/>
      <c r="O121" s="559"/>
    </row>
    <row r="122" spans="1:15" ht="15">
      <c r="A122" s="153"/>
      <c r="B122" s="154"/>
      <c r="C122" s="63"/>
      <c r="D122" s="63"/>
      <c r="E122" s="63"/>
      <c r="F122" s="63"/>
      <c r="G122" s="63"/>
      <c r="H122" s="155"/>
      <c r="I122" s="155"/>
      <c r="J122" s="155"/>
      <c r="K122" s="155"/>
      <c r="L122" s="155"/>
      <c r="M122" s="155"/>
      <c r="N122" s="155"/>
      <c r="O122" s="155"/>
    </row>
    <row r="141" ht="12.75">
      <c r="O141" s="74"/>
    </row>
  </sheetData>
  <sheetProtection selectLockedCells="1" selectUnlockedCells="1"/>
  <mergeCells count="20">
    <mergeCell ref="A114:J114"/>
    <mergeCell ref="A115:I115"/>
    <mergeCell ref="A116:J116"/>
    <mergeCell ref="N118:O118"/>
    <mergeCell ref="J120:O120"/>
    <mergeCell ref="J121:O121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1141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1142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O33</f>
        <v>0</v>
      </c>
      <c r="O6" s="549"/>
    </row>
    <row r="7" spans="1:15" ht="15">
      <c r="A7" s="550" t="s">
        <v>1143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65" t="s">
        <v>62</v>
      </c>
      <c r="F9" s="560"/>
      <c r="G9" s="560"/>
      <c r="H9" s="560"/>
      <c r="I9" s="560"/>
      <c r="J9" s="561"/>
      <c r="K9" s="553" t="s">
        <v>63</v>
      </c>
      <c r="L9" s="553"/>
      <c r="M9" s="553"/>
      <c r="N9" s="553"/>
      <c r="O9" s="553"/>
    </row>
    <row r="10" spans="1:15" ht="78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89"/>
      <c r="B12" s="90" t="s">
        <v>1144</v>
      </c>
      <c r="C12" s="91"/>
      <c r="D12" s="92"/>
      <c r="E12" s="89"/>
      <c r="F12" s="91"/>
      <c r="G12" s="91"/>
      <c r="H12" s="91"/>
      <c r="I12" s="91"/>
      <c r="J12" s="93"/>
      <c r="K12" s="94"/>
      <c r="L12" s="91"/>
      <c r="M12" s="91"/>
      <c r="N12" s="91"/>
      <c r="O12" s="93"/>
    </row>
    <row r="13" spans="1:15" ht="38.25">
      <c r="A13" s="257"/>
      <c r="B13" s="271" t="s">
        <v>1145</v>
      </c>
      <c r="C13" s="244" t="s">
        <v>78</v>
      </c>
      <c r="D13" s="272">
        <v>1</v>
      </c>
      <c r="E13" s="286"/>
      <c r="F13" s="274"/>
      <c r="G13" s="176"/>
      <c r="H13" s="274"/>
      <c r="I13" s="274"/>
      <c r="J13" s="102"/>
      <c r="K13" s="103"/>
      <c r="L13" s="101"/>
      <c r="M13" s="101"/>
      <c r="N13" s="101"/>
      <c r="O13" s="104"/>
    </row>
    <row r="14" spans="1:15" ht="12.75">
      <c r="A14" s="275"/>
      <c r="B14" s="180" t="s">
        <v>1146</v>
      </c>
      <c r="C14" s="172" t="s">
        <v>73</v>
      </c>
      <c r="D14" s="193">
        <v>2</v>
      </c>
      <c r="E14" s="278"/>
      <c r="F14" s="274"/>
      <c r="G14" s="176"/>
      <c r="H14" s="274"/>
      <c r="I14" s="266"/>
      <c r="J14" s="111"/>
      <c r="K14" s="112"/>
      <c r="L14" s="100"/>
      <c r="M14" s="100"/>
      <c r="N14" s="100"/>
      <c r="O14" s="113"/>
    </row>
    <row r="15" spans="1:15" ht="12.75">
      <c r="A15" s="275"/>
      <c r="B15" s="180" t="s">
        <v>1147</v>
      </c>
      <c r="C15" s="172" t="s">
        <v>73</v>
      </c>
      <c r="D15" s="193">
        <v>1</v>
      </c>
      <c r="E15" s="278"/>
      <c r="F15" s="274"/>
      <c r="G15" s="176"/>
      <c r="H15" s="274"/>
      <c r="I15" s="266"/>
      <c r="J15" s="111"/>
      <c r="K15" s="112"/>
      <c r="L15" s="100"/>
      <c r="M15" s="100"/>
      <c r="N15" s="100"/>
      <c r="O15" s="113"/>
    </row>
    <row r="16" spans="1:15" ht="12.75">
      <c r="A16" s="275"/>
      <c r="B16" s="279" t="s">
        <v>1148</v>
      </c>
      <c r="C16" s="172" t="s">
        <v>73</v>
      </c>
      <c r="D16" s="193">
        <v>10</v>
      </c>
      <c r="E16" s="278"/>
      <c r="F16" s="274"/>
      <c r="G16" s="176"/>
      <c r="H16" s="274"/>
      <c r="I16" s="266"/>
      <c r="J16" s="111"/>
      <c r="K16" s="112"/>
      <c r="L16" s="100"/>
      <c r="M16" s="100"/>
      <c r="N16" s="100"/>
      <c r="O16" s="113"/>
    </row>
    <row r="17" spans="1:15" ht="25.5">
      <c r="A17" s="275"/>
      <c r="B17" s="180" t="s">
        <v>1149</v>
      </c>
      <c r="C17" s="172" t="s">
        <v>73</v>
      </c>
      <c r="D17" s="193">
        <v>1</v>
      </c>
      <c r="E17" s="278"/>
      <c r="F17" s="274"/>
      <c r="G17" s="176"/>
      <c r="H17" s="274"/>
      <c r="I17" s="266"/>
      <c r="J17" s="111"/>
      <c r="K17" s="112"/>
      <c r="L17" s="100"/>
      <c r="M17" s="100"/>
      <c r="N17" s="100"/>
      <c r="O17" s="113"/>
    </row>
    <row r="18" spans="1:15" ht="12.75">
      <c r="A18" s="275"/>
      <c r="B18" s="180" t="s">
        <v>1150</v>
      </c>
      <c r="C18" s="172" t="s">
        <v>73</v>
      </c>
      <c r="D18" s="193">
        <v>1</v>
      </c>
      <c r="E18" s="278"/>
      <c r="F18" s="274"/>
      <c r="G18" s="176"/>
      <c r="H18" s="274"/>
      <c r="I18" s="266"/>
      <c r="J18" s="111"/>
      <c r="K18" s="112"/>
      <c r="L18" s="100"/>
      <c r="M18" s="100"/>
      <c r="N18" s="100"/>
      <c r="O18" s="113"/>
    </row>
    <row r="19" spans="1:15" ht="12.75">
      <c r="A19" s="275"/>
      <c r="B19" s="180" t="s">
        <v>1151</v>
      </c>
      <c r="C19" s="172" t="s">
        <v>78</v>
      </c>
      <c r="D19" s="193">
        <v>9</v>
      </c>
      <c r="E19" s="278"/>
      <c r="F19" s="274"/>
      <c r="G19" s="176"/>
      <c r="H19" s="274"/>
      <c r="I19" s="266"/>
      <c r="J19" s="111"/>
      <c r="K19" s="112"/>
      <c r="L19" s="100"/>
      <c r="M19" s="100"/>
      <c r="N19" s="100"/>
      <c r="O19" s="113"/>
    </row>
    <row r="20" spans="1:15" ht="12.75">
      <c r="A20" s="275"/>
      <c r="B20" s="180" t="s">
        <v>1152</v>
      </c>
      <c r="C20" s="172" t="s">
        <v>75</v>
      </c>
      <c r="D20" s="193">
        <v>305</v>
      </c>
      <c r="E20" s="278"/>
      <c r="F20" s="274"/>
      <c r="G20" s="266"/>
      <c r="H20" s="274"/>
      <c r="I20" s="266"/>
      <c r="J20" s="111"/>
      <c r="K20" s="112"/>
      <c r="L20" s="100"/>
      <c r="M20" s="100"/>
      <c r="N20" s="100"/>
      <c r="O20" s="113"/>
    </row>
    <row r="21" spans="1:15" ht="12.75">
      <c r="A21" s="275"/>
      <c r="B21" s="180" t="s">
        <v>1153</v>
      </c>
      <c r="C21" s="172" t="s">
        <v>78</v>
      </c>
      <c r="D21" s="193">
        <v>2</v>
      </c>
      <c r="E21" s="278"/>
      <c r="F21" s="274"/>
      <c r="G21" s="266"/>
      <c r="H21" s="274"/>
      <c r="I21" s="266"/>
      <c r="J21" s="111"/>
      <c r="K21" s="112"/>
      <c r="L21" s="100"/>
      <c r="M21" s="100"/>
      <c r="N21" s="100"/>
      <c r="O21" s="113"/>
    </row>
    <row r="22" spans="1:15" ht="17.25" customHeight="1">
      <c r="A22" s="275"/>
      <c r="B22" s="180" t="s">
        <v>1154</v>
      </c>
      <c r="C22" s="172" t="s">
        <v>78</v>
      </c>
      <c r="D22" s="193">
        <v>2</v>
      </c>
      <c r="E22" s="278"/>
      <c r="F22" s="274"/>
      <c r="G22" s="266"/>
      <c r="H22" s="274"/>
      <c r="I22" s="266"/>
      <c r="J22" s="111"/>
      <c r="K22" s="112"/>
      <c r="L22" s="100"/>
      <c r="M22" s="100"/>
      <c r="N22" s="100"/>
      <c r="O22" s="113"/>
    </row>
    <row r="23" spans="1:15" ht="12.75">
      <c r="A23" s="275"/>
      <c r="B23" s="180" t="s">
        <v>1155</v>
      </c>
      <c r="C23" s="172" t="s">
        <v>73</v>
      </c>
      <c r="D23" s="193">
        <v>1</v>
      </c>
      <c r="E23" s="174"/>
      <c r="F23" s="274"/>
      <c r="G23" s="266"/>
      <c r="H23" s="274"/>
      <c r="I23" s="266"/>
      <c r="J23" s="111"/>
      <c r="K23" s="112"/>
      <c r="L23" s="100"/>
      <c r="M23" s="100"/>
      <c r="N23" s="100"/>
      <c r="O23" s="113"/>
    </row>
    <row r="24" spans="1:15" ht="25.5">
      <c r="A24" s="275"/>
      <c r="B24" s="180" t="s">
        <v>1156</v>
      </c>
      <c r="C24" s="172" t="s">
        <v>73</v>
      </c>
      <c r="D24" s="193">
        <v>1</v>
      </c>
      <c r="E24" s="198"/>
      <c r="F24" s="432"/>
      <c r="G24" s="199"/>
      <c r="H24" s="432"/>
      <c r="I24" s="266"/>
      <c r="J24" s="111"/>
      <c r="K24" s="112"/>
      <c r="L24" s="100"/>
      <c r="M24" s="100"/>
      <c r="N24" s="100"/>
      <c r="O24" s="113"/>
    </row>
    <row r="25" spans="1:15" ht="12.75">
      <c r="A25" s="275"/>
      <c r="B25" s="166" t="s">
        <v>1157</v>
      </c>
      <c r="C25" s="172" t="s">
        <v>78</v>
      </c>
      <c r="D25" s="193">
        <v>1</v>
      </c>
      <c r="E25" s="490"/>
      <c r="F25" s="491"/>
      <c r="G25" s="490"/>
      <c r="H25" s="491"/>
      <c r="I25" s="487"/>
      <c r="J25" s="129"/>
      <c r="K25" s="112"/>
      <c r="L25" s="100"/>
      <c r="M25" s="100"/>
      <c r="N25" s="100"/>
      <c r="O25" s="113"/>
    </row>
    <row r="26" spans="1:15" ht="12.75">
      <c r="A26" s="477"/>
      <c r="B26" s="280" t="s">
        <v>1465</v>
      </c>
      <c r="C26" s="172"/>
      <c r="D26" s="193"/>
      <c r="E26" s="490"/>
      <c r="F26" s="491"/>
      <c r="G26" s="490"/>
      <c r="H26" s="491"/>
      <c r="I26" s="487"/>
      <c r="J26" s="129"/>
      <c r="K26" s="130"/>
      <c r="L26" s="127"/>
      <c r="M26" s="127"/>
      <c r="N26" s="127"/>
      <c r="O26" s="131"/>
    </row>
    <row r="27" spans="1:15" ht="12.75">
      <c r="A27" s="486"/>
      <c r="B27" s="475" t="s">
        <v>1466</v>
      </c>
      <c r="C27" s="172" t="s">
        <v>78</v>
      </c>
      <c r="D27" s="193">
        <v>1</v>
      </c>
      <c r="E27" s="490"/>
      <c r="F27" s="491"/>
      <c r="G27" s="490"/>
      <c r="H27" s="491"/>
      <c r="I27" s="487"/>
      <c r="J27" s="129"/>
      <c r="K27" s="130"/>
      <c r="L27" s="127"/>
      <c r="M27" s="127"/>
      <c r="N27" s="127"/>
      <c r="O27" s="131"/>
    </row>
    <row r="28" spans="1:15" ht="25.5">
      <c r="A28" s="481"/>
      <c r="B28" s="475" t="s">
        <v>1471</v>
      </c>
      <c r="C28" s="172" t="s">
        <v>78</v>
      </c>
      <c r="D28" s="193">
        <v>1</v>
      </c>
      <c r="E28" s="490"/>
      <c r="F28" s="491"/>
      <c r="G28" s="490"/>
      <c r="H28" s="491"/>
      <c r="I28" s="487"/>
      <c r="J28" s="129"/>
      <c r="K28" s="130"/>
      <c r="L28" s="127"/>
      <c r="M28" s="127"/>
      <c r="N28" s="127"/>
      <c r="O28" s="131"/>
    </row>
    <row r="29" spans="1:15" ht="12.75">
      <c r="A29" s="481"/>
      <c r="B29" s="280" t="s">
        <v>1137</v>
      </c>
      <c r="C29" s="172"/>
      <c r="D29" s="193"/>
      <c r="E29" s="488"/>
      <c r="F29" s="274"/>
      <c r="G29" s="489"/>
      <c r="H29" s="489"/>
      <c r="I29" s="176"/>
      <c r="J29" s="111"/>
      <c r="K29" s="130"/>
      <c r="L29" s="127"/>
      <c r="M29" s="127"/>
      <c r="N29" s="127"/>
      <c r="O29" s="131"/>
    </row>
    <row r="30" spans="1:15" ht="12.75">
      <c r="A30" s="482"/>
      <c r="B30" s="476" t="s">
        <v>1137</v>
      </c>
      <c r="C30" s="172" t="s">
        <v>78</v>
      </c>
      <c r="D30" s="193">
        <v>1</v>
      </c>
      <c r="E30" s="281"/>
      <c r="F30" s="282"/>
      <c r="G30" s="282"/>
      <c r="H30" s="282"/>
      <c r="I30" s="282"/>
      <c r="J30" s="283"/>
      <c r="K30" s="328"/>
      <c r="L30" s="282"/>
      <c r="M30" s="282"/>
      <c r="N30" s="282"/>
      <c r="O30" s="310"/>
    </row>
    <row r="31" spans="1:16" ht="12.75">
      <c r="A31" s="554" t="s">
        <v>91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132">
        <f>SUM(K14:K25)</f>
        <v>0</v>
      </c>
      <c r="L31" s="132">
        <f>SUM(L14:L25)</f>
        <v>0</v>
      </c>
      <c r="M31" s="132">
        <f>SUM(M14:M25)</f>
        <v>0</v>
      </c>
      <c r="N31" s="132">
        <f>SUM(N14:N25)</f>
        <v>0</v>
      </c>
      <c r="O31" s="133">
        <f>SUM(O14:O25)</f>
        <v>0</v>
      </c>
      <c r="P31" s="134"/>
    </row>
    <row r="32" spans="1:15" ht="12.75">
      <c r="A32" s="555" t="s">
        <v>92</v>
      </c>
      <c r="B32" s="555"/>
      <c r="C32" s="555"/>
      <c r="D32" s="555"/>
      <c r="E32" s="555"/>
      <c r="F32" s="555"/>
      <c r="G32" s="555"/>
      <c r="H32" s="555"/>
      <c r="I32" s="555"/>
      <c r="J32" s="135">
        <v>0.05</v>
      </c>
      <c r="K32" s="136"/>
      <c r="L32" s="136"/>
      <c r="M32"/>
      <c r="N32" s="137">
        <f>ROUND(M31*J32,2)</f>
        <v>0</v>
      </c>
      <c r="O32" s="138">
        <f>SUM(M32:N32)</f>
        <v>0</v>
      </c>
    </row>
    <row r="33" spans="1:17" ht="12.75">
      <c r="A33" s="556" t="s">
        <v>93</v>
      </c>
      <c r="B33" s="556"/>
      <c r="C33" s="556"/>
      <c r="D33" s="556"/>
      <c r="E33" s="556"/>
      <c r="F33" s="556"/>
      <c r="G33" s="556"/>
      <c r="H33" s="556"/>
      <c r="I33" s="556"/>
      <c r="J33" s="556"/>
      <c r="K33" s="139">
        <f>SUM(K31:K32)</f>
        <v>0</v>
      </c>
      <c r="L33" s="139">
        <f>SUM(L31:L32)</f>
        <v>0</v>
      </c>
      <c r="M33" s="139">
        <f>SUM(M31:M32)</f>
        <v>0</v>
      </c>
      <c r="N33" s="139">
        <f>SUM(N31:N32)</f>
        <v>0</v>
      </c>
      <c r="O33" s="140">
        <f>SUM(O31:O32)</f>
        <v>0</v>
      </c>
      <c r="Q33" s="134"/>
    </row>
    <row r="34" ht="7.5" customHeight="1"/>
    <row r="35" spans="1:15" ht="12.75">
      <c r="A35" s="141"/>
      <c r="B35" s="142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3" t="s">
        <v>94</v>
      </c>
      <c r="N35" s="557">
        <f>O33</f>
        <v>0</v>
      </c>
      <c r="O35" s="557"/>
    </row>
    <row r="36" spans="1:15" ht="6" customHeight="1">
      <c r="A36" s="1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1"/>
      <c r="N36" s="141"/>
      <c r="O36" s="141"/>
    </row>
    <row r="37" spans="1:15" ht="15">
      <c r="A37" s="145" t="s">
        <v>95</v>
      </c>
      <c r="B37" s="146"/>
      <c r="C37" s="147"/>
      <c r="D37" s="147"/>
      <c r="E37" s="148"/>
      <c r="F37" s="148"/>
      <c r="G37" s="148"/>
      <c r="H37" s="149"/>
      <c r="I37" s="150"/>
      <c r="J37" s="558"/>
      <c r="K37" s="558"/>
      <c r="L37" s="558"/>
      <c r="M37" s="558"/>
      <c r="N37" s="558"/>
      <c r="O37" s="558"/>
    </row>
    <row r="38" spans="1:15" ht="12.75">
      <c r="A38" s="141"/>
      <c r="C38" s="151" t="s">
        <v>10</v>
      </c>
      <c r="D38" s="151"/>
      <c r="E38" s="3"/>
      <c r="F38" s="3"/>
      <c r="G38" s="3"/>
      <c r="H38" s="152"/>
      <c r="I38" s="152"/>
      <c r="J38" s="559"/>
      <c r="K38" s="559"/>
      <c r="L38" s="559"/>
      <c r="M38" s="559"/>
      <c r="N38" s="559"/>
      <c r="O38" s="559"/>
    </row>
    <row r="39" spans="1:15" ht="15">
      <c r="A39" s="153"/>
      <c r="B39" s="154"/>
      <c r="C39" s="63"/>
      <c r="D39" s="63"/>
      <c r="E39" s="63"/>
      <c r="F39" s="63"/>
      <c r="G39" s="63"/>
      <c r="H39" s="155"/>
      <c r="I39" s="155"/>
      <c r="J39" s="155"/>
      <c r="K39" s="155"/>
      <c r="L39" s="155"/>
      <c r="M39" s="155"/>
      <c r="N39" s="155"/>
      <c r="O39" s="155"/>
    </row>
    <row r="58" ht="12.75">
      <c r="O58" s="74"/>
    </row>
  </sheetData>
  <sheetProtection selectLockedCells="1" selectUnlockedCells="1"/>
  <mergeCells count="20">
    <mergeCell ref="A31:J31"/>
    <mergeCell ref="A32:I32"/>
    <mergeCell ref="A33:J33"/>
    <mergeCell ref="N35:O35"/>
    <mergeCell ref="J37:O37"/>
    <mergeCell ref="J38:O38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A1">
      <selection activeCell="E52" sqref="E52"/>
    </sheetView>
  </sheetViews>
  <sheetFormatPr defaultColWidth="9.140625" defaultRowHeight="12.75"/>
  <cols>
    <col min="1" max="1" width="6.421875" style="23" customWidth="1"/>
    <col min="2" max="2" width="7.57421875" style="23" customWidth="1"/>
    <col min="3" max="3" width="46.8515625" style="23" customWidth="1"/>
    <col min="4" max="4" width="13.7109375" style="23" customWidth="1"/>
    <col min="5" max="5" width="13.00390625" style="23" customWidth="1"/>
    <col min="6" max="6" width="13.57421875" style="23" customWidth="1"/>
    <col min="7" max="7" width="12.28125" style="23" customWidth="1"/>
    <col min="8" max="8" width="13.421875" style="23" customWidth="1"/>
    <col min="9" max="16384" width="9.140625" style="23" customWidth="1"/>
  </cols>
  <sheetData>
    <row r="1" spans="1:8" ht="20.25" customHeight="1">
      <c r="A1" s="532" t="s">
        <v>14</v>
      </c>
      <c r="B1" s="532"/>
      <c r="C1" s="532"/>
      <c r="D1" s="532"/>
      <c r="E1" s="532"/>
      <c r="F1" s="532"/>
      <c r="G1" s="532"/>
      <c r="H1" s="532"/>
    </row>
    <row r="2" spans="1:8" ht="12.75">
      <c r="A2" s="24"/>
      <c r="B2" s="24"/>
      <c r="C2" s="25"/>
      <c r="D2" s="24"/>
      <c r="E2" s="24"/>
      <c r="F2" s="24"/>
      <c r="G2" s="24"/>
      <c r="H2" s="24"/>
    </row>
    <row r="3" spans="1:15" ht="29.25" customHeight="1">
      <c r="A3" s="533" t="e">
        <f>#REF!</f>
        <v>#REF!</v>
      </c>
      <c r="B3" s="533"/>
      <c r="C3" s="26" t="str">
        <f>koptame!C13</f>
        <v>Ģimenes mājas un viesu nama rekonstrukcija par pirmskolas izglītības iestādi</v>
      </c>
      <c r="D3" s="27"/>
      <c r="E3" s="27"/>
      <c r="F3" s="27"/>
      <c r="G3" s="27"/>
      <c r="H3" s="27"/>
      <c r="I3" s="28"/>
      <c r="J3" s="28"/>
      <c r="K3" s="28"/>
      <c r="L3" s="28"/>
      <c r="M3" s="29"/>
      <c r="N3" s="29"/>
      <c r="O3" s="29"/>
    </row>
    <row r="4" spans="1:15" ht="12.75">
      <c r="A4" s="534" t="e">
        <f>#REF!</f>
        <v>#REF!</v>
      </c>
      <c r="B4" s="534"/>
      <c r="C4" s="27" t="str">
        <f>koptame!C14</f>
        <v>Pērses iela 16A, Mārupe</v>
      </c>
      <c r="D4" s="30"/>
      <c r="E4" s="30"/>
      <c r="F4" s="30"/>
      <c r="G4" s="30"/>
      <c r="H4" s="30"/>
      <c r="I4" s="31"/>
      <c r="J4" s="31"/>
      <c r="K4" s="32"/>
      <c r="L4" s="33"/>
      <c r="M4" s="33"/>
      <c r="N4" s="34"/>
      <c r="O4" s="35"/>
    </row>
    <row r="5" spans="1:15" ht="12.75">
      <c r="A5" s="534" t="e">
        <f>#REF!</f>
        <v>#REF!</v>
      </c>
      <c r="B5" s="534"/>
      <c r="C5" s="27" t="str">
        <f>koptame!C15</f>
        <v>2014-11</v>
      </c>
      <c r="D5" s="30"/>
      <c r="E5" s="30"/>
      <c r="F5" s="30"/>
      <c r="G5" s="30"/>
      <c r="H5" s="30"/>
      <c r="I5" s="35"/>
      <c r="J5" s="35"/>
      <c r="K5" s="31"/>
      <c r="L5" s="33"/>
      <c r="M5" s="33"/>
      <c r="O5" s="31"/>
    </row>
    <row r="6" spans="1:15" ht="12.75">
      <c r="A6" s="24"/>
      <c r="B6" s="30"/>
      <c r="C6" s="30"/>
      <c r="D6" s="30"/>
      <c r="E6" s="30"/>
      <c r="F6" s="30"/>
      <c r="G6" s="30"/>
      <c r="H6" s="30"/>
      <c r="I6" s="36"/>
      <c r="J6" s="31"/>
      <c r="L6" s="31"/>
      <c r="M6" s="37"/>
      <c r="N6" s="38"/>
      <c r="O6" s="38"/>
    </row>
    <row r="7" spans="1:8" ht="12.75">
      <c r="A7" s="24"/>
      <c r="B7" s="24"/>
      <c r="C7" s="25"/>
      <c r="D7" s="24"/>
      <c r="E7" s="24"/>
      <c r="F7" s="24"/>
      <c r="G7" s="39" t="s">
        <v>15</v>
      </c>
      <c r="H7" s="40">
        <f>D52</f>
        <v>0</v>
      </c>
    </row>
    <row r="8" spans="1:8" ht="12.75">
      <c r="A8" s="24"/>
      <c r="B8" s="24"/>
      <c r="C8" s="25"/>
      <c r="D8" s="24"/>
      <c r="E8" s="24"/>
      <c r="F8" s="24"/>
      <c r="G8" s="39" t="s">
        <v>16</v>
      </c>
      <c r="H8" s="40">
        <f>H48</f>
        <v>0</v>
      </c>
    </row>
    <row r="9" spans="1:8" ht="12.75">
      <c r="A9" s="24"/>
      <c r="B9" s="24"/>
      <c r="C9" s="25"/>
      <c r="D9" s="24"/>
      <c r="E9" s="24"/>
      <c r="F9" s="41" t="str">
        <f>koptame!D17</f>
        <v>Tāme sastādīta:</v>
      </c>
      <c r="G9" s="535" t="s">
        <v>1503</v>
      </c>
      <c r="H9" s="535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 customHeight="1">
      <c r="A11" s="542" t="s">
        <v>5</v>
      </c>
      <c r="B11" s="540" t="s">
        <v>17</v>
      </c>
      <c r="C11" s="540" t="s">
        <v>18</v>
      </c>
      <c r="D11" s="529" t="s">
        <v>19</v>
      </c>
      <c r="E11" s="537" t="s">
        <v>20</v>
      </c>
      <c r="F11" s="537"/>
      <c r="G11" s="537"/>
      <c r="H11" s="529" t="s">
        <v>21</v>
      </c>
    </row>
    <row r="12" spans="1:8" ht="12.75" customHeight="1">
      <c r="A12" s="542" t="s">
        <v>5</v>
      </c>
      <c r="B12" s="540"/>
      <c r="C12" s="540"/>
      <c r="D12" s="529"/>
      <c r="E12" s="538" t="s">
        <v>22</v>
      </c>
      <c r="F12" s="539" t="s">
        <v>23</v>
      </c>
      <c r="G12" s="539" t="s">
        <v>24</v>
      </c>
      <c r="H12" s="529"/>
    </row>
    <row r="13" spans="1:8" ht="12.75">
      <c r="A13" s="542"/>
      <c r="B13" s="540"/>
      <c r="C13" s="540"/>
      <c r="D13" s="529"/>
      <c r="E13" s="538"/>
      <c r="F13" s="539"/>
      <c r="G13" s="539"/>
      <c r="H13" s="529"/>
    </row>
    <row r="14" spans="1:8" ht="12.75">
      <c r="A14" s="42">
        <v>1</v>
      </c>
      <c r="B14" s="43">
        <v>2</v>
      </c>
      <c r="C14" s="43">
        <v>3</v>
      </c>
      <c r="D14" s="44">
        <v>4</v>
      </c>
      <c r="E14" s="45">
        <v>5</v>
      </c>
      <c r="F14" s="43">
        <v>6</v>
      </c>
      <c r="G14" s="43">
        <v>7</v>
      </c>
      <c r="H14" s="44">
        <v>8</v>
      </c>
    </row>
    <row r="15" spans="1:8" ht="12.75">
      <c r="A15" s="42"/>
      <c r="B15" s="43"/>
      <c r="C15" s="43" t="s">
        <v>25</v>
      </c>
      <c r="D15" s="44"/>
      <c r="E15" s="45"/>
      <c r="F15" s="43"/>
      <c r="G15" s="43"/>
      <c r="H15" s="44"/>
    </row>
    <row r="16" spans="1:8" ht="12.75">
      <c r="A16" s="296">
        <v>1</v>
      </c>
      <c r="B16" s="297" t="s">
        <v>26</v>
      </c>
      <c r="C16" s="298" t="str">
        <f>'0-1'!B2</f>
        <v>Būvlaukuma aprīkojums</v>
      </c>
      <c r="D16" s="299">
        <f>'0-1'!N6</f>
        <v>0</v>
      </c>
      <c r="E16" s="299">
        <f>'0-1'!L27</f>
        <v>0</v>
      </c>
      <c r="F16" s="299">
        <f>'0-1'!M27</f>
        <v>0</v>
      </c>
      <c r="G16" s="299">
        <f>'0-1'!N27</f>
        <v>0</v>
      </c>
      <c r="H16" s="300">
        <f>'0-1'!K27</f>
        <v>0</v>
      </c>
    </row>
    <row r="17" spans="1:8" ht="12.75">
      <c r="A17" s="301">
        <v>2</v>
      </c>
      <c r="B17" s="302" t="s">
        <v>27</v>
      </c>
      <c r="C17" s="46" t="str">
        <f>'0-2'!B2</f>
        <v>Demontāžas darbi</v>
      </c>
      <c r="D17" s="47">
        <f>'0-2'!N6</f>
        <v>0</v>
      </c>
      <c r="E17" s="47">
        <f>'0-2'!L18</f>
        <v>0</v>
      </c>
      <c r="F17" s="47">
        <f>'0-2'!M18</f>
        <v>0</v>
      </c>
      <c r="G17" s="47">
        <f>'0-2'!N18</f>
        <v>0</v>
      </c>
      <c r="H17" s="48">
        <f>'0-2'!K18</f>
        <v>0</v>
      </c>
    </row>
    <row r="18" spans="1:8" ht="12.75">
      <c r="A18" s="301"/>
      <c r="B18" s="302"/>
      <c r="C18" s="50" t="s">
        <v>28</v>
      </c>
      <c r="D18" s="47"/>
      <c r="E18" s="47"/>
      <c r="F18" s="47"/>
      <c r="G18" s="47"/>
      <c r="H18" s="48"/>
    </row>
    <row r="19" spans="1:8" ht="12.75">
      <c r="A19" s="301">
        <v>3</v>
      </c>
      <c r="B19" s="303" t="s">
        <v>29</v>
      </c>
      <c r="C19" s="46" t="str">
        <f>'1-1'!B2</f>
        <v>Zemes darbi</v>
      </c>
      <c r="D19" s="47">
        <f>'1-1'!N6</f>
        <v>0</v>
      </c>
      <c r="E19" s="47">
        <f>'1-1'!L22</f>
        <v>0</v>
      </c>
      <c r="F19" s="47">
        <f>'1-1'!M22</f>
        <v>0</v>
      </c>
      <c r="G19" s="47">
        <f>'1-1'!N22</f>
        <v>0</v>
      </c>
      <c r="H19" s="48">
        <f>'1-1'!K22</f>
        <v>0</v>
      </c>
    </row>
    <row r="20" spans="1:8" ht="12.75">
      <c r="A20" s="301">
        <v>4</v>
      </c>
      <c r="B20" s="303" t="s">
        <v>30</v>
      </c>
      <c r="C20" s="46" t="str">
        <f>'1-2'!B2</f>
        <v>Pamati</v>
      </c>
      <c r="D20" s="47">
        <f>'1-2'!N6</f>
        <v>0</v>
      </c>
      <c r="E20" s="47">
        <f>'1-2'!L41</f>
        <v>0</v>
      </c>
      <c r="F20" s="47">
        <f>'1-2'!M41</f>
        <v>0</v>
      </c>
      <c r="G20" s="47">
        <f>'1-2'!N41</f>
        <v>0</v>
      </c>
      <c r="H20" s="48">
        <f>'1-2'!K41</f>
        <v>0</v>
      </c>
    </row>
    <row r="21" spans="1:8" ht="12.75">
      <c r="A21" s="301">
        <v>5</v>
      </c>
      <c r="B21" s="303" t="s">
        <v>31</v>
      </c>
      <c r="C21" s="46" t="str">
        <f>'1-3'!B2</f>
        <v>Sienu pastiprināšana, pārsedzes, kolonnas</v>
      </c>
      <c r="D21" s="47">
        <f>'1-3'!N6</f>
        <v>0</v>
      </c>
      <c r="E21" s="47">
        <f>'1-3'!L57</f>
        <v>0</v>
      </c>
      <c r="F21" s="47">
        <f>'1-3'!M57</f>
        <v>0</v>
      </c>
      <c r="G21" s="47">
        <f>'1-3'!N57</f>
        <v>0</v>
      </c>
      <c r="H21" s="48">
        <f>'1-3'!K57</f>
        <v>0</v>
      </c>
    </row>
    <row r="22" spans="1:8" ht="12.75">
      <c r="A22" s="301">
        <v>6</v>
      </c>
      <c r="B22" s="303" t="s">
        <v>32</v>
      </c>
      <c r="C22" s="46" t="str">
        <f>'1-4'!B2</f>
        <v>Pārsegumi</v>
      </c>
      <c r="D22" s="47">
        <f>'1-4'!N6</f>
        <v>0</v>
      </c>
      <c r="E22" s="47">
        <f>'1-4'!L47</f>
        <v>0</v>
      </c>
      <c r="F22" s="47">
        <f>'1-4'!M47</f>
        <v>0</v>
      </c>
      <c r="G22" s="47">
        <f>'1-4'!N47</f>
        <v>0</v>
      </c>
      <c r="H22" s="48">
        <f>'1-4'!K47</f>
        <v>0</v>
      </c>
    </row>
    <row r="23" spans="1:8" ht="12.75">
      <c r="A23" s="301">
        <v>7</v>
      </c>
      <c r="B23" s="303" t="s">
        <v>33</v>
      </c>
      <c r="C23" s="46" t="str">
        <f>'1-5'!B2</f>
        <v>Metāla konstrukcijas</v>
      </c>
      <c r="D23" s="47">
        <f>'1-5'!N6</f>
        <v>0</v>
      </c>
      <c r="E23" s="47">
        <f>'1-5'!L31</f>
        <v>0</v>
      </c>
      <c r="F23" s="47">
        <f>'1-5'!M31</f>
        <v>0</v>
      </c>
      <c r="G23" s="47">
        <f>'1-5'!N31</f>
        <v>0</v>
      </c>
      <c r="H23" s="48">
        <f>'1-5'!K31</f>
        <v>0</v>
      </c>
    </row>
    <row r="24" spans="1:8" ht="12.75">
      <c r="A24" s="301">
        <v>8</v>
      </c>
      <c r="B24" s="303" t="s">
        <v>34</v>
      </c>
      <c r="C24" s="46" t="str">
        <f>'1-6'!B2</f>
        <v>Ģipškartona starpsienas</v>
      </c>
      <c r="D24" s="47">
        <f>'1-6'!N6</f>
        <v>0</v>
      </c>
      <c r="E24" s="47">
        <f>'1-6'!L24</f>
        <v>0</v>
      </c>
      <c r="F24" s="47">
        <f>'1-6'!M24</f>
        <v>0</v>
      </c>
      <c r="G24" s="47">
        <f>'1-6'!N24</f>
        <v>0</v>
      </c>
      <c r="H24" s="48">
        <f>'1-6'!K24</f>
        <v>0</v>
      </c>
    </row>
    <row r="25" spans="1:8" ht="12.75">
      <c r="A25" s="301">
        <v>9</v>
      </c>
      <c r="B25" s="303" t="s">
        <v>35</v>
      </c>
      <c r="C25" s="46" t="str">
        <f>'1-7'!B2</f>
        <v>Jumts</v>
      </c>
      <c r="D25" s="47">
        <f>'1-7'!N6</f>
        <v>0</v>
      </c>
      <c r="E25" s="47">
        <f>'1-7'!L27</f>
        <v>0</v>
      </c>
      <c r="F25" s="47">
        <f>'1-7'!M27</f>
        <v>0</v>
      </c>
      <c r="G25" s="47">
        <f>'1-7'!N27</f>
        <v>0</v>
      </c>
      <c r="H25" s="48">
        <f>'1-7'!K27</f>
        <v>0</v>
      </c>
    </row>
    <row r="26" spans="1:8" ht="12.75">
      <c r="A26" s="301">
        <v>10</v>
      </c>
      <c r="B26" s="303" t="s">
        <v>36</v>
      </c>
      <c r="C26" s="46" t="str">
        <f>'1-8'!B2</f>
        <v>Kāpnes un kāpņu laukumi</v>
      </c>
      <c r="D26" s="47">
        <f>'1-8'!N6</f>
        <v>0</v>
      </c>
      <c r="E26" s="47">
        <f>'1-8'!L41</f>
        <v>0</v>
      </c>
      <c r="F26" s="47">
        <f>'1-8'!M41</f>
        <v>0</v>
      </c>
      <c r="G26" s="47">
        <f>'1-8'!N41</f>
        <v>0</v>
      </c>
      <c r="H26" s="48">
        <f>'1-8'!K41</f>
        <v>0</v>
      </c>
    </row>
    <row r="27" spans="1:8" ht="12.75">
      <c r="A27" s="301">
        <v>11</v>
      </c>
      <c r="B27" s="303" t="s">
        <v>37</v>
      </c>
      <c r="C27" s="46" t="str">
        <f>'1-9'!B2</f>
        <v>Logi, durvis, stiklas konstrukcijas</v>
      </c>
      <c r="D27" s="47">
        <f>'1-9'!N6</f>
        <v>0</v>
      </c>
      <c r="E27" s="47">
        <f>'1-9'!L57</f>
        <v>0</v>
      </c>
      <c r="F27" s="47">
        <f>'1-9'!M57</f>
        <v>0</v>
      </c>
      <c r="G27" s="47">
        <f>'1-9'!N57</f>
        <v>0</v>
      </c>
      <c r="H27" s="48">
        <f>'1-9'!K57</f>
        <v>0</v>
      </c>
    </row>
    <row r="28" spans="1:8" ht="12.75">
      <c r="A28" s="301">
        <v>12</v>
      </c>
      <c r="B28" s="303" t="s">
        <v>38</v>
      </c>
      <c r="C28" s="46" t="str">
        <f>'1-10'!B2</f>
        <v>Iekšējā apdare – griesti, sienas, grīdas</v>
      </c>
      <c r="D28" s="47">
        <f>'1-10'!N6</f>
        <v>0</v>
      </c>
      <c r="E28" s="47">
        <f>'1-10'!L100</f>
        <v>0</v>
      </c>
      <c r="F28" s="47">
        <f>'1-10'!M100</f>
        <v>0</v>
      </c>
      <c r="G28" s="47">
        <f>'1-10'!N100</f>
        <v>0</v>
      </c>
      <c r="H28" s="48">
        <f>'1-10'!K100</f>
        <v>0</v>
      </c>
    </row>
    <row r="29" spans="1:8" ht="12.75">
      <c r="A29" s="301">
        <v>13</v>
      </c>
      <c r="B29" s="303" t="s">
        <v>39</v>
      </c>
      <c r="C29" s="46" t="str">
        <f>'1-11'!B2</f>
        <v>Ārējā apdare</v>
      </c>
      <c r="D29" s="47">
        <f>'1-11'!N6</f>
        <v>0</v>
      </c>
      <c r="E29" s="47">
        <f>'1-11'!L41</f>
        <v>0</v>
      </c>
      <c r="F29" s="47">
        <f>'1-11'!M41</f>
        <v>0</v>
      </c>
      <c r="G29" s="47">
        <f>'1-11'!N41</f>
        <v>0</v>
      </c>
      <c r="H29" s="48">
        <f>'1-11'!K41</f>
        <v>0</v>
      </c>
    </row>
    <row r="30" spans="1:8" ht="12.75">
      <c r="A30" s="301"/>
      <c r="B30" s="303"/>
      <c r="C30" s="50" t="s">
        <v>40</v>
      </c>
      <c r="D30" s="47"/>
      <c r="E30" s="47"/>
      <c r="F30" s="47"/>
      <c r="G30" s="47"/>
      <c r="H30" s="48"/>
    </row>
    <row r="31" spans="1:8" ht="12.75">
      <c r="A31" s="301">
        <v>15</v>
      </c>
      <c r="B31" s="303" t="s">
        <v>41</v>
      </c>
      <c r="C31" s="46" t="str">
        <f>'2-1_AVK'!B2</f>
        <v>Apkure, ventilācija un kondicionēšana</v>
      </c>
      <c r="D31" s="47">
        <f>'2-1_AVK'!N6</f>
        <v>0</v>
      </c>
      <c r="E31" s="47">
        <f>'2-1_AVK'!L307</f>
        <v>0</v>
      </c>
      <c r="F31" s="47">
        <f>'2-1_AVK'!M307</f>
        <v>0</v>
      </c>
      <c r="G31" s="47">
        <f>'2-1_AVK'!N307</f>
        <v>0</v>
      </c>
      <c r="H31" s="48">
        <f>'2-1_AVK'!K307</f>
        <v>0</v>
      </c>
    </row>
    <row r="32" spans="1:8" ht="12.75">
      <c r="A32" s="301">
        <v>16</v>
      </c>
      <c r="B32" s="303" t="s">
        <v>42</v>
      </c>
      <c r="C32" s="46" t="str">
        <f>'2-2_ŪK'!B2</f>
        <v>Ūdensapgāde un kanalizācija</v>
      </c>
      <c r="D32" s="47">
        <f>'2-2_ŪK'!N6</f>
        <v>0</v>
      </c>
      <c r="E32" s="47">
        <f>'2-2_ŪK'!L116</f>
        <v>0</v>
      </c>
      <c r="F32" s="47">
        <f>'2-2_ŪK'!M116</f>
        <v>0</v>
      </c>
      <c r="G32" s="47">
        <f>'2-2_ŪK'!N116</f>
        <v>0</v>
      </c>
      <c r="H32" s="48">
        <f>'2-2_ŪK'!K116</f>
        <v>0</v>
      </c>
    </row>
    <row r="33" spans="1:8" ht="12.75">
      <c r="A33" s="301">
        <v>17</v>
      </c>
      <c r="B33" s="303" t="s">
        <v>43</v>
      </c>
      <c r="C33" s="46" t="str">
        <f>'2-3_ELT'!B2</f>
        <v>Elektroapgādes tīkli</v>
      </c>
      <c r="D33" s="47">
        <f>'2-3_ELT'!N6</f>
        <v>0</v>
      </c>
      <c r="E33" s="47">
        <f>'2-3_ELT'!L116</f>
        <v>0</v>
      </c>
      <c r="F33" s="47">
        <f>'2-3_ELT'!M116</f>
        <v>0</v>
      </c>
      <c r="G33" s="47">
        <f>'2-3_ELT'!N116</f>
        <v>0</v>
      </c>
      <c r="H33" s="48">
        <f>'2-3_ELT'!K116</f>
        <v>0</v>
      </c>
    </row>
    <row r="34" spans="1:8" ht="12.75">
      <c r="A34" s="301">
        <v>18</v>
      </c>
      <c r="B34" s="303" t="s">
        <v>44</v>
      </c>
      <c r="C34" s="46" t="str">
        <f>'2-4_TelDat'!B2</f>
        <v>Vājstrāvas – telefonu un datoru tīkli</v>
      </c>
      <c r="D34" s="47">
        <f>'2-4_TelDat'!N6</f>
        <v>0</v>
      </c>
      <c r="E34" s="47">
        <f>'2-4_TelDat'!L33</f>
        <v>0</v>
      </c>
      <c r="F34" s="47">
        <f>'2-4_TelDat'!M33</f>
        <v>0</v>
      </c>
      <c r="G34" s="47">
        <f>'2-4_TelDat'!N33</f>
        <v>0</v>
      </c>
      <c r="H34" s="48">
        <f>'2-4_TelDat'!K33</f>
        <v>0</v>
      </c>
    </row>
    <row r="35" spans="1:8" ht="25.5">
      <c r="A35" s="301">
        <v>19</v>
      </c>
      <c r="B35" s="303" t="s">
        <v>45</v>
      </c>
      <c r="C35" s="49" t="str">
        <f>'2-5_VAU'!B2</f>
        <v>Vājstrāvas – automātiskā ugunsgrēka atklāšanas un trauksmes signalizācija</v>
      </c>
      <c r="D35" s="47">
        <f>'2-5_VAU'!N6</f>
        <v>0</v>
      </c>
      <c r="E35" s="47">
        <f>'2-5_VAU'!L43</f>
        <v>0</v>
      </c>
      <c r="F35" s="47">
        <f>'2-5_VAU'!M43</f>
        <v>0</v>
      </c>
      <c r="G35" s="47">
        <f>'2-5_VAU'!N43</f>
        <v>0</v>
      </c>
      <c r="H35" s="48">
        <f>'2-5_VAU'!K43</f>
        <v>0</v>
      </c>
    </row>
    <row r="36" spans="1:8" ht="25.5">
      <c r="A36" s="301">
        <v>20</v>
      </c>
      <c r="B36" s="303" t="s">
        <v>46</v>
      </c>
      <c r="C36" s="49" t="str">
        <f>'2-6_Apsa'!B2</f>
        <v>Vājstrāvas – automātiskā apsardzes signalizācijas un piekļuves kontroles sistēma</v>
      </c>
      <c r="D36" s="47">
        <f>'2-6_Apsa'!N6</f>
        <v>0</v>
      </c>
      <c r="E36" s="47">
        <f>'2-6_Apsa'!L47</f>
        <v>0</v>
      </c>
      <c r="F36" s="47">
        <f>'2-6_Apsa'!M47</f>
        <v>0</v>
      </c>
      <c r="G36" s="47">
        <f>'2-6_Apsa'!N47</f>
        <v>0</v>
      </c>
      <c r="H36" s="48">
        <f>'2-6_Apsa'!K47</f>
        <v>0</v>
      </c>
    </row>
    <row r="37" spans="1:8" ht="25.5">
      <c r="A37" s="301">
        <v>21</v>
      </c>
      <c r="B37" s="303" t="s">
        <v>47</v>
      </c>
      <c r="C37" s="49" t="str">
        <f>'2-7_Video'!B2</f>
        <v>Vājstrāvas – domofonu un videonovērošanas kontroles sistēmas</v>
      </c>
      <c r="D37" s="47">
        <f>'2-7_Video'!N6</f>
        <v>0</v>
      </c>
      <c r="E37" s="47">
        <f>'2-7_Video'!L57</f>
        <v>0</v>
      </c>
      <c r="F37" s="47">
        <f>'2-7_Video'!M57</f>
        <v>0</v>
      </c>
      <c r="G37" s="47">
        <f>'2-7_Video'!N57</f>
        <v>0</v>
      </c>
      <c r="H37" s="48">
        <f>'2-7_Video'!K57</f>
        <v>0</v>
      </c>
    </row>
    <row r="38" spans="1:8" ht="12.75">
      <c r="A38" s="301">
        <v>22</v>
      </c>
      <c r="B38" s="303" t="s">
        <v>46</v>
      </c>
      <c r="C38" s="46" t="str">
        <f>'2-8_Gas'!B2</f>
        <v>Iekšējie gāzes vadi</v>
      </c>
      <c r="D38" s="47">
        <f>'2-8_Gas'!N6</f>
        <v>0</v>
      </c>
      <c r="E38" s="47">
        <f>'2-8_Gas'!L49</f>
        <v>0</v>
      </c>
      <c r="F38" s="47">
        <f>'2-8_Gas'!M49</f>
        <v>0</v>
      </c>
      <c r="G38" s="47">
        <f>'2-8_Gas'!N49</f>
        <v>0</v>
      </c>
      <c r="H38" s="48">
        <f>'2-8_Gas'!K49</f>
        <v>0</v>
      </c>
    </row>
    <row r="39" spans="1:8" ht="12.75">
      <c r="A39" s="301"/>
      <c r="B39" s="303"/>
      <c r="C39" s="50" t="s">
        <v>48</v>
      </c>
      <c r="D39" s="47"/>
      <c r="E39" s="47"/>
      <c r="F39" s="47"/>
      <c r="G39" s="47"/>
      <c r="H39" s="48"/>
    </row>
    <row r="40" spans="1:8" ht="12.75">
      <c r="A40" s="301">
        <v>23</v>
      </c>
      <c r="B40" s="303" t="s">
        <v>49</v>
      </c>
      <c r="C40" s="46" t="str">
        <f>'3-1_LK'!B2</f>
        <v>Lietus kanalizācija</v>
      </c>
      <c r="D40" s="47">
        <f>'3-1_LK'!N6</f>
        <v>0</v>
      </c>
      <c r="E40" s="47">
        <f>'3-1_LK'!L29</f>
        <v>0</v>
      </c>
      <c r="F40" s="47">
        <f>'3-1_LK'!M29</f>
        <v>0</v>
      </c>
      <c r="G40" s="47">
        <f>'3-1_LK'!N29</f>
        <v>0</v>
      </c>
      <c r="H40" s="48">
        <f>'3-1_LK'!K29</f>
        <v>0</v>
      </c>
    </row>
    <row r="41" spans="1:8" ht="12.75">
      <c r="A41" s="301"/>
      <c r="B41" s="303"/>
      <c r="C41" s="50" t="s">
        <v>50</v>
      </c>
      <c r="D41" s="47"/>
      <c r="E41" s="47"/>
      <c r="F41" s="47"/>
      <c r="G41" s="47"/>
      <c r="H41" s="48"/>
    </row>
    <row r="42" spans="1:8" ht="12.75">
      <c r="A42" s="301">
        <v>24</v>
      </c>
      <c r="B42" s="303" t="s">
        <v>51</v>
      </c>
      <c r="C42" s="46" t="str">
        <f>'4-1_Labie'!B2</f>
        <v>Labiekārtošana</v>
      </c>
      <c r="D42" s="47">
        <f>'4-1_Labie'!N6</f>
        <v>0</v>
      </c>
      <c r="E42" s="47">
        <f>'4-1_Labie'!L101</f>
        <v>0</v>
      </c>
      <c r="F42" s="47">
        <f>'4-1_Labie'!M101</f>
        <v>0</v>
      </c>
      <c r="G42" s="47">
        <f>'4-1_Labie'!N101</f>
        <v>0</v>
      </c>
      <c r="H42" s="48">
        <f>'4-1_Labie'!K101</f>
        <v>0</v>
      </c>
    </row>
    <row r="43" spans="1:8" ht="12.75">
      <c r="A43" s="301">
        <v>25</v>
      </c>
      <c r="B43" s="303"/>
      <c r="C43" s="50" t="s">
        <v>52</v>
      </c>
      <c r="D43" s="47"/>
      <c r="E43" s="47"/>
      <c r="F43" s="47"/>
      <c r="G43" s="47"/>
      <c r="H43" s="48"/>
    </row>
    <row r="44" spans="1:8" ht="12.75">
      <c r="A44" s="301">
        <v>26</v>
      </c>
      <c r="B44" s="303" t="s">
        <v>53</v>
      </c>
      <c r="C44" s="46" t="str">
        <f>'5-1_Saimn'!B2</f>
        <v>Saimniecības ēka</v>
      </c>
      <c r="D44" s="47">
        <f>'5-1_Saimn'!N6</f>
        <v>0</v>
      </c>
      <c r="E44" s="47">
        <f>'5-1_Saimn'!L51</f>
        <v>0</v>
      </c>
      <c r="F44" s="47">
        <f>'5-1_Saimn'!M51</f>
        <v>0</v>
      </c>
      <c r="G44" s="47">
        <f>'5-1_Saimn'!N51</f>
        <v>0</v>
      </c>
      <c r="H44" s="48">
        <f>'5-1_Saimn'!K51</f>
        <v>0</v>
      </c>
    </row>
    <row r="45" spans="1:8" ht="12.75">
      <c r="A45" s="301">
        <v>27</v>
      </c>
      <c r="B45" s="303"/>
      <c r="C45" s="50" t="s">
        <v>54</v>
      </c>
      <c r="D45" s="47"/>
      <c r="E45" s="47"/>
      <c r="F45" s="47"/>
      <c r="G45" s="47"/>
      <c r="H45" s="48"/>
    </row>
    <row r="46" spans="1:8" ht="12.75">
      <c r="A46" s="301">
        <v>28</v>
      </c>
      <c r="B46" s="303" t="s">
        <v>55</v>
      </c>
      <c r="C46" s="46" t="str">
        <f>'6-1_Mēb'!B2</f>
        <v>Iekārtas un mēbeles</v>
      </c>
      <c r="D46" s="47">
        <f>'6-1_Mēb'!N6</f>
        <v>0</v>
      </c>
      <c r="E46" s="47">
        <f>'6-1_Mēb'!L93</f>
        <v>0</v>
      </c>
      <c r="F46" s="47">
        <f>'6-1_Mēb'!M93</f>
        <v>0</v>
      </c>
      <c r="G46" s="47">
        <f>'6-1_Mēb'!N93</f>
        <v>0</v>
      </c>
      <c r="H46" s="48">
        <f>'6-1_Mēb'!K93</f>
        <v>0</v>
      </c>
    </row>
    <row r="47" spans="1:8" ht="12.75">
      <c r="A47" s="301"/>
      <c r="B47" s="303"/>
      <c r="C47" s="50"/>
      <c r="D47" s="47"/>
      <c r="E47" s="47"/>
      <c r="F47" s="47"/>
      <c r="G47" s="47"/>
      <c r="H47" s="48"/>
    </row>
    <row r="48" spans="1:8" ht="12.75">
      <c r="A48" s="510">
        <v>29</v>
      </c>
      <c r="B48" s="51"/>
      <c r="C48" s="52" t="s">
        <v>8</v>
      </c>
      <c r="D48" s="54">
        <f>SUM(D16:D47)</f>
        <v>0</v>
      </c>
      <c r="E48" s="54">
        <f>SUM(E16:E47)</f>
        <v>0</v>
      </c>
      <c r="F48" s="54">
        <f>SUM(F16:F47)</f>
        <v>0</v>
      </c>
      <c r="G48" s="54">
        <f>SUM(G16:G47)</f>
        <v>0</v>
      </c>
      <c r="H48" s="53">
        <f>SUM(H16:H47)</f>
        <v>0</v>
      </c>
    </row>
    <row r="49" spans="1:8" ht="12.75" customHeight="1">
      <c r="A49" s="541" t="s">
        <v>1516</v>
      </c>
      <c r="B49" s="541"/>
      <c r="C49" s="541"/>
      <c r="D49" s="55">
        <f>ROUND(D48*0.07,2)</f>
        <v>0</v>
      </c>
      <c r="E49" s="56"/>
      <c r="F49" s="56"/>
      <c r="G49" s="56"/>
      <c r="H49" s="57"/>
    </row>
    <row r="50" spans="1:8" ht="12.75" customHeight="1">
      <c r="A50" s="530" t="s">
        <v>1517</v>
      </c>
      <c r="B50" s="530"/>
      <c r="C50" s="530"/>
      <c r="D50" s="58">
        <f>ROUND(D48*0.05,2)</f>
        <v>0</v>
      </c>
      <c r="E50" s="56"/>
      <c r="F50" s="56"/>
      <c r="G50" s="56"/>
      <c r="H50" s="57"/>
    </row>
    <row r="51" spans="1:8" ht="12.75" customHeight="1">
      <c r="A51" s="530" t="s">
        <v>56</v>
      </c>
      <c r="B51" s="530"/>
      <c r="C51" s="530"/>
      <c r="D51" s="58">
        <f>ROUND(E48*0.2359,2)</f>
        <v>0</v>
      </c>
      <c r="E51" s="56"/>
      <c r="F51" s="56"/>
      <c r="G51" s="56"/>
      <c r="H51" s="57"/>
    </row>
    <row r="52" spans="1:8" ht="12.75" customHeight="1">
      <c r="A52" s="531" t="s">
        <v>57</v>
      </c>
      <c r="B52" s="531"/>
      <c r="C52" s="531"/>
      <c r="D52" s="59">
        <f>SUM(D48:D49,D50:D51)</f>
        <v>0</v>
      </c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5">
      <c r="A54" s="543" t="s">
        <v>9</v>
      </c>
      <c r="B54" s="543"/>
      <c r="C54" s="544"/>
      <c r="D54" s="544"/>
      <c r="E54" s="544"/>
      <c r="F54" s="24"/>
      <c r="G54" s="24"/>
      <c r="H54" s="24"/>
    </row>
    <row r="55" spans="1:8" ht="12.75">
      <c r="A55" s="60"/>
      <c r="B55" s="60"/>
      <c r="C55" s="536" t="s">
        <v>10</v>
      </c>
      <c r="D55" s="536"/>
      <c r="E55" s="536"/>
      <c r="F55" s="24"/>
      <c r="G55" s="24"/>
      <c r="H55" s="24"/>
    </row>
    <row r="56" spans="1:8" ht="15">
      <c r="A56" s="61"/>
      <c r="B56" s="61"/>
      <c r="C56" s="61"/>
      <c r="D56" s="61"/>
      <c r="E56" s="61"/>
      <c r="F56" s="24"/>
      <c r="G56" s="24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</sheetData>
  <sheetProtection selectLockedCells="1" selectUnlockedCells="1"/>
  <mergeCells count="21">
    <mergeCell ref="A54:B54"/>
    <mergeCell ref="C54:E54"/>
    <mergeCell ref="C55:E55"/>
    <mergeCell ref="E11:G11"/>
    <mergeCell ref="A50:C50"/>
    <mergeCell ref="E12:E13"/>
    <mergeCell ref="F12:F13"/>
    <mergeCell ref="B11:B13"/>
    <mergeCell ref="A49:C49"/>
    <mergeCell ref="G12:G13"/>
    <mergeCell ref="A11:A13"/>
    <mergeCell ref="D11:D13"/>
    <mergeCell ref="H11:H13"/>
    <mergeCell ref="A51:C51"/>
    <mergeCell ref="A52:C52"/>
    <mergeCell ref="A1:H1"/>
    <mergeCell ref="A3:B3"/>
    <mergeCell ref="A4:B4"/>
    <mergeCell ref="A5:B5"/>
    <mergeCell ref="G9:H9"/>
    <mergeCell ref="C11:C13"/>
  </mergeCells>
  <printOptions horizontalCentered="1"/>
  <pageMargins left="0.5513888888888889" right="0.5513888888888889" top="0.9840277777777777" bottom="0.393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1158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1159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O43</f>
        <v>0</v>
      </c>
      <c r="O6" s="549"/>
    </row>
    <row r="7" spans="1:15" ht="15">
      <c r="A7" s="550" t="s">
        <v>1143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65" t="s">
        <v>62</v>
      </c>
      <c r="F9" s="560"/>
      <c r="G9" s="560"/>
      <c r="H9" s="560"/>
      <c r="I9" s="560"/>
      <c r="J9" s="561"/>
      <c r="K9" s="553" t="s">
        <v>63</v>
      </c>
      <c r="L9" s="553"/>
      <c r="M9" s="553"/>
      <c r="N9" s="553"/>
      <c r="O9" s="553"/>
    </row>
    <row r="10" spans="1:19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  <c r="Q10"/>
      <c r="R10"/>
      <c r="S10"/>
    </row>
    <row r="11" spans="1:19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  <c r="Q11"/>
      <c r="R11"/>
      <c r="S11"/>
    </row>
    <row r="12" spans="1:19" ht="12.75">
      <c r="A12" s="89"/>
      <c r="B12" s="90" t="s">
        <v>1160</v>
      </c>
      <c r="C12" s="91"/>
      <c r="D12" s="92"/>
      <c r="E12" s="89"/>
      <c r="F12" s="91"/>
      <c r="G12" s="91"/>
      <c r="H12" s="91"/>
      <c r="I12" s="91"/>
      <c r="J12" s="93"/>
      <c r="K12" s="94"/>
      <c r="L12" s="91"/>
      <c r="M12" s="91"/>
      <c r="N12" s="91"/>
      <c r="O12" s="93"/>
      <c r="Q12"/>
      <c r="R12"/>
      <c r="S12"/>
    </row>
    <row r="13" spans="1:19" ht="12.75">
      <c r="A13" s="257"/>
      <c r="B13" s="271" t="s">
        <v>1161</v>
      </c>
      <c r="C13" s="244" t="s">
        <v>73</v>
      </c>
      <c r="D13" s="272">
        <v>1</v>
      </c>
      <c r="E13" s="287"/>
      <c r="F13" s="274"/>
      <c r="G13" s="176"/>
      <c r="H13" s="274"/>
      <c r="I13" s="274"/>
      <c r="J13" s="102"/>
      <c r="K13" s="103"/>
      <c r="L13" s="101"/>
      <c r="M13" s="101"/>
      <c r="N13" s="101"/>
      <c r="O13" s="104"/>
      <c r="Q13"/>
      <c r="R13"/>
      <c r="S13"/>
    </row>
    <row r="14" spans="1:19" ht="12.75">
      <c r="A14" s="275"/>
      <c r="B14" s="180" t="s">
        <v>1162</v>
      </c>
      <c r="C14" s="172" t="s">
        <v>73</v>
      </c>
      <c r="D14" s="193">
        <v>2</v>
      </c>
      <c r="E14" s="278"/>
      <c r="F14" s="274"/>
      <c r="G14" s="176"/>
      <c r="H14" s="266"/>
      <c r="I14" s="266"/>
      <c r="J14" s="111"/>
      <c r="K14" s="112"/>
      <c r="L14" s="100"/>
      <c r="M14" s="100"/>
      <c r="N14" s="100"/>
      <c r="O14" s="113"/>
      <c r="Q14"/>
      <c r="R14"/>
      <c r="S14"/>
    </row>
    <row r="15" spans="1:19" ht="12.75">
      <c r="A15" s="275"/>
      <c r="B15" s="180" t="s">
        <v>1163</v>
      </c>
      <c r="C15" s="172" t="s">
        <v>73</v>
      </c>
      <c r="D15" s="193">
        <v>2</v>
      </c>
      <c r="E15" s="278"/>
      <c r="F15" s="274"/>
      <c r="G15" s="176"/>
      <c r="H15" s="266"/>
      <c r="I15" s="266"/>
      <c r="J15" s="111"/>
      <c r="K15" s="112"/>
      <c r="L15" s="100"/>
      <c r="M15" s="100"/>
      <c r="N15" s="100"/>
      <c r="O15" s="113"/>
      <c r="Q15"/>
      <c r="R15"/>
      <c r="S15"/>
    </row>
    <row r="16" spans="1:19" ht="12.75">
      <c r="A16" s="275"/>
      <c r="B16" s="263" t="s">
        <v>1164</v>
      </c>
      <c r="C16" s="172" t="s">
        <v>73</v>
      </c>
      <c r="D16" s="193">
        <v>28</v>
      </c>
      <c r="E16" s="278"/>
      <c r="F16" s="274"/>
      <c r="G16" s="176"/>
      <c r="H16" s="266"/>
      <c r="I16" s="266"/>
      <c r="J16" s="111"/>
      <c r="K16" s="112"/>
      <c r="L16" s="100"/>
      <c r="M16" s="100"/>
      <c r="N16" s="100"/>
      <c r="O16" s="113"/>
      <c r="Q16"/>
      <c r="R16"/>
      <c r="S16"/>
    </row>
    <row r="17" spans="1:19" ht="12.75">
      <c r="A17" s="275"/>
      <c r="B17" s="180" t="s">
        <v>1165</v>
      </c>
      <c r="C17" s="172" t="s">
        <v>73</v>
      </c>
      <c r="D17" s="193">
        <v>1</v>
      </c>
      <c r="E17" s="278"/>
      <c r="F17" s="274"/>
      <c r="G17" s="176"/>
      <c r="H17" s="266"/>
      <c r="I17" s="266"/>
      <c r="J17" s="111"/>
      <c r="K17" s="112"/>
      <c r="L17" s="100"/>
      <c r="M17" s="100"/>
      <c r="N17" s="100"/>
      <c r="O17" s="113"/>
      <c r="Q17"/>
      <c r="R17"/>
      <c r="S17"/>
    </row>
    <row r="18" spans="1:19" ht="12.75">
      <c r="A18" s="275"/>
      <c r="B18" s="180" t="s">
        <v>1166</v>
      </c>
      <c r="C18" s="172" t="s">
        <v>73</v>
      </c>
      <c r="D18" s="193">
        <v>7</v>
      </c>
      <c r="E18" s="278"/>
      <c r="F18" s="274"/>
      <c r="G18" s="176"/>
      <c r="H18" s="266"/>
      <c r="I18" s="266"/>
      <c r="J18" s="111"/>
      <c r="K18" s="112"/>
      <c r="L18" s="100"/>
      <c r="M18" s="100"/>
      <c r="N18" s="100"/>
      <c r="O18" s="113"/>
      <c r="Q18"/>
      <c r="R18"/>
      <c r="S18"/>
    </row>
    <row r="19" spans="1:19" ht="12.75">
      <c r="A19" s="275"/>
      <c r="B19" s="180" t="s">
        <v>1167</v>
      </c>
      <c r="C19" s="172" t="s">
        <v>73</v>
      </c>
      <c r="D19" s="193">
        <v>2</v>
      </c>
      <c r="E19" s="278"/>
      <c r="F19" s="274"/>
      <c r="G19" s="176"/>
      <c r="H19" s="266"/>
      <c r="I19" s="266"/>
      <c r="J19" s="111"/>
      <c r="K19" s="112"/>
      <c r="L19" s="100"/>
      <c r="M19" s="100"/>
      <c r="N19" s="100"/>
      <c r="O19" s="113"/>
      <c r="Q19"/>
      <c r="R19"/>
      <c r="S19"/>
    </row>
    <row r="20" spans="1:19" ht="12.75">
      <c r="A20" s="275"/>
      <c r="B20" s="180" t="s">
        <v>1168</v>
      </c>
      <c r="C20" s="172" t="s">
        <v>73</v>
      </c>
      <c r="D20" s="193">
        <v>1</v>
      </c>
      <c r="E20" s="278"/>
      <c r="F20" s="274"/>
      <c r="G20" s="176"/>
      <c r="H20" s="266"/>
      <c r="I20" s="266"/>
      <c r="J20" s="111"/>
      <c r="K20" s="112"/>
      <c r="L20" s="100"/>
      <c r="M20" s="100"/>
      <c r="N20" s="100"/>
      <c r="O20" s="113"/>
      <c r="Q20"/>
      <c r="R20"/>
      <c r="S20"/>
    </row>
    <row r="21" spans="1:19" ht="12.75">
      <c r="A21" s="275"/>
      <c r="B21" s="180" t="s">
        <v>1169</v>
      </c>
      <c r="C21" s="172" t="s">
        <v>73</v>
      </c>
      <c r="D21" s="193">
        <v>1</v>
      </c>
      <c r="E21" s="278"/>
      <c r="F21" s="274"/>
      <c r="G21" s="176"/>
      <c r="H21" s="266"/>
      <c r="I21" s="266"/>
      <c r="J21" s="111"/>
      <c r="K21" s="112"/>
      <c r="L21" s="100"/>
      <c r="M21" s="100"/>
      <c r="N21" s="100"/>
      <c r="O21" s="113"/>
      <c r="Q21"/>
      <c r="R21"/>
      <c r="S21"/>
    </row>
    <row r="22" spans="1:19" ht="12.75">
      <c r="A22" s="275"/>
      <c r="B22" s="180" t="s">
        <v>1170</v>
      </c>
      <c r="C22" s="172" t="s">
        <v>73</v>
      </c>
      <c r="D22" s="193">
        <v>10</v>
      </c>
      <c r="E22" s="278"/>
      <c r="F22" s="274"/>
      <c r="G22" s="176"/>
      <c r="H22" s="266"/>
      <c r="I22" s="266"/>
      <c r="J22" s="111"/>
      <c r="K22" s="112"/>
      <c r="L22" s="100"/>
      <c r="M22" s="100"/>
      <c r="N22" s="100"/>
      <c r="O22" s="113"/>
      <c r="Q22"/>
      <c r="R22"/>
      <c r="S22"/>
    </row>
    <row r="23" spans="1:19" ht="12.75">
      <c r="A23" s="275"/>
      <c r="B23" s="180" t="s">
        <v>1171</v>
      </c>
      <c r="C23" s="172" t="s">
        <v>73</v>
      </c>
      <c r="D23" s="193">
        <v>1</v>
      </c>
      <c r="E23" s="278"/>
      <c r="F23" s="274"/>
      <c r="G23" s="176"/>
      <c r="H23" s="266"/>
      <c r="I23" s="266"/>
      <c r="J23" s="111"/>
      <c r="K23" s="112"/>
      <c r="L23" s="100"/>
      <c r="M23" s="100"/>
      <c r="N23" s="100"/>
      <c r="O23" s="113"/>
      <c r="Q23"/>
      <c r="R23"/>
      <c r="S23"/>
    </row>
    <row r="24" spans="1:19" ht="12.75">
      <c r="A24" s="275"/>
      <c r="B24" s="180" t="s">
        <v>1172</v>
      </c>
      <c r="C24" s="172" t="s">
        <v>73</v>
      </c>
      <c r="D24" s="193">
        <v>2</v>
      </c>
      <c r="E24" s="278"/>
      <c r="F24" s="274"/>
      <c r="G24" s="176"/>
      <c r="H24" s="266"/>
      <c r="I24" s="266"/>
      <c r="J24" s="111"/>
      <c r="K24" s="112"/>
      <c r="L24" s="100"/>
      <c r="M24" s="100"/>
      <c r="N24" s="100"/>
      <c r="O24" s="113"/>
      <c r="Q24"/>
      <c r="R24"/>
      <c r="S24"/>
    </row>
    <row r="25" spans="1:19" ht="12.75">
      <c r="A25" s="275"/>
      <c r="B25" s="180" t="s">
        <v>1173</v>
      </c>
      <c r="C25" s="172" t="s">
        <v>75</v>
      </c>
      <c r="D25" s="193">
        <v>500</v>
      </c>
      <c r="E25" s="278"/>
      <c r="F25" s="274"/>
      <c r="G25" s="176"/>
      <c r="H25" s="266"/>
      <c r="I25" s="266"/>
      <c r="J25" s="111"/>
      <c r="K25" s="112"/>
      <c r="L25" s="100"/>
      <c r="M25" s="100"/>
      <c r="N25" s="100"/>
      <c r="O25" s="113"/>
      <c r="Q25"/>
      <c r="R25"/>
      <c r="S25"/>
    </row>
    <row r="26" spans="1:19" ht="12.75">
      <c r="A26" s="275"/>
      <c r="B26" s="180" t="s">
        <v>1174</v>
      </c>
      <c r="C26" s="172" t="s">
        <v>75</v>
      </c>
      <c r="D26" s="193">
        <v>600</v>
      </c>
      <c r="E26" s="278"/>
      <c r="F26" s="274"/>
      <c r="G26" s="176"/>
      <c r="H26" s="266"/>
      <c r="I26" s="266"/>
      <c r="J26" s="111"/>
      <c r="K26" s="112"/>
      <c r="L26" s="100"/>
      <c r="M26" s="100"/>
      <c r="N26" s="100"/>
      <c r="O26" s="113"/>
      <c r="Q26"/>
      <c r="R26"/>
      <c r="S26"/>
    </row>
    <row r="27" spans="1:19" ht="12.75">
      <c r="A27" s="275"/>
      <c r="B27" s="180" t="s">
        <v>1175</v>
      </c>
      <c r="C27" s="172" t="s">
        <v>75</v>
      </c>
      <c r="D27" s="193">
        <v>20</v>
      </c>
      <c r="E27" s="278"/>
      <c r="F27" s="274"/>
      <c r="G27" s="176"/>
      <c r="H27" s="266"/>
      <c r="I27" s="266"/>
      <c r="J27" s="111"/>
      <c r="K27" s="112"/>
      <c r="L27" s="100"/>
      <c r="M27" s="100"/>
      <c r="N27" s="100"/>
      <c r="O27" s="113"/>
      <c r="Q27"/>
      <c r="R27"/>
      <c r="S27"/>
    </row>
    <row r="28" spans="1:19" ht="12.75">
      <c r="A28" s="275"/>
      <c r="B28" s="180" t="s">
        <v>1176</v>
      </c>
      <c r="C28" s="172" t="s">
        <v>75</v>
      </c>
      <c r="D28" s="193">
        <v>20</v>
      </c>
      <c r="E28" s="278"/>
      <c r="F28" s="274"/>
      <c r="G28" s="176"/>
      <c r="H28" s="266"/>
      <c r="I28" s="266"/>
      <c r="J28" s="111"/>
      <c r="K28" s="112"/>
      <c r="L28" s="100"/>
      <c r="M28" s="100"/>
      <c r="N28" s="100"/>
      <c r="O28" s="113"/>
      <c r="Q28"/>
      <c r="R28"/>
      <c r="S28"/>
    </row>
    <row r="29" spans="1:19" ht="12.75">
      <c r="A29" s="275"/>
      <c r="B29" s="180" t="s">
        <v>1177</v>
      </c>
      <c r="C29" s="172" t="s">
        <v>75</v>
      </c>
      <c r="D29" s="193">
        <v>5</v>
      </c>
      <c r="E29" s="278"/>
      <c r="F29" s="274"/>
      <c r="G29" s="176"/>
      <c r="H29" s="266"/>
      <c r="I29" s="266"/>
      <c r="J29" s="111"/>
      <c r="K29" s="112"/>
      <c r="L29" s="100"/>
      <c r="M29" s="100"/>
      <c r="N29" s="100"/>
      <c r="O29" s="113"/>
      <c r="Q29"/>
      <c r="R29"/>
      <c r="S29"/>
    </row>
    <row r="30" spans="1:19" ht="12.75">
      <c r="A30" s="275"/>
      <c r="B30" s="180" t="s">
        <v>1178</v>
      </c>
      <c r="C30" s="172" t="s">
        <v>75</v>
      </c>
      <c r="D30" s="193">
        <v>20</v>
      </c>
      <c r="E30" s="278"/>
      <c r="F30" s="274"/>
      <c r="G30" s="176"/>
      <c r="H30" s="266"/>
      <c r="I30" s="266"/>
      <c r="J30" s="111"/>
      <c r="K30" s="112"/>
      <c r="L30" s="100"/>
      <c r="M30" s="100"/>
      <c r="N30" s="100"/>
      <c r="O30" s="113"/>
      <c r="Q30"/>
      <c r="R30"/>
      <c r="S30"/>
    </row>
    <row r="31" spans="1:15" ht="12.75">
      <c r="A31" s="275"/>
      <c r="B31" s="180" t="s">
        <v>441</v>
      </c>
      <c r="C31" s="172" t="s">
        <v>1179</v>
      </c>
      <c r="D31" s="193">
        <v>1</v>
      </c>
      <c r="E31" s="278"/>
      <c r="F31" s="274"/>
      <c r="G31" s="176"/>
      <c r="H31" s="266"/>
      <c r="I31" s="266"/>
      <c r="J31" s="111"/>
      <c r="K31" s="112"/>
      <c r="L31" s="100"/>
      <c r="M31" s="100"/>
      <c r="N31" s="100"/>
      <c r="O31" s="113"/>
    </row>
    <row r="32" spans="1:15" ht="12.75">
      <c r="A32" s="275"/>
      <c r="B32" s="171" t="s">
        <v>1180</v>
      </c>
      <c r="C32" s="172"/>
      <c r="D32" s="193"/>
      <c r="E32" s="278"/>
      <c r="F32" s="274"/>
      <c r="G32" s="176"/>
      <c r="H32" s="266"/>
      <c r="I32" s="176"/>
      <c r="J32" s="111"/>
      <c r="K32" s="112"/>
      <c r="L32" s="100"/>
      <c r="M32" s="100"/>
      <c r="N32" s="100"/>
      <c r="O32" s="113"/>
    </row>
    <row r="33" spans="1:15" ht="25.5">
      <c r="A33" s="275"/>
      <c r="B33" s="180" t="s">
        <v>1181</v>
      </c>
      <c r="C33" s="172" t="s">
        <v>1179</v>
      </c>
      <c r="D33" s="193">
        <v>1</v>
      </c>
      <c r="E33" s="174"/>
      <c r="F33" s="274"/>
      <c r="G33" s="176"/>
      <c r="H33" s="176"/>
      <c r="I33" s="176"/>
      <c r="J33" s="111"/>
      <c r="K33" s="112"/>
      <c r="L33" s="100"/>
      <c r="M33" s="100"/>
      <c r="N33" s="100"/>
      <c r="O33" s="113"/>
    </row>
    <row r="34" spans="1:15" ht="25.5">
      <c r="A34" s="275"/>
      <c r="B34" s="180" t="s">
        <v>1182</v>
      </c>
      <c r="C34" s="172" t="s">
        <v>1179</v>
      </c>
      <c r="D34" s="193">
        <v>1</v>
      </c>
      <c r="E34" s="174"/>
      <c r="F34" s="274"/>
      <c r="G34" s="176"/>
      <c r="H34" s="176"/>
      <c r="I34" s="176"/>
      <c r="J34" s="111"/>
      <c r="K34" s="112"/>
      <c r="L34" s="100"/>
      <c r="M34" s="100"/>
      <c r="N34" s="100"/>
      <c r="O34" s="113"/>
    </row>
    <row r="35" spans="1:15" ht="12.75">
      <c r="A35" s="275"/>
      <c r="B35" s="180" t="s">
        <v>1183</v>
      </c>
      <c r="C35" s="172" t="s">
        <v>1179</v>
      </c>
      <c r="D35" s="193">
        <v>1</v>
      </c>
      <c r="E35" s="174"/>
      <c r="F35" s="274"/>
      <c r="G35" s="176"/>
      <c r="H35" s="176"/>
      <c r="I35" s="176"/>
      <c r="J35" s="111"/>
      <c r="K35" s="112"/>
      <c r="L35" s="100"/>
      <c r="M35" s="100"/>
      <c r="N35" s="100"/>
      <c r="O35" s="113"/>
    </row>
    <row r="36" spans="1:15" ht="12.75">
      <c r="A36" s="275"/>
      <c r="B36" s="280" t="s">
        <v>1465</v>
      </c>
      <c r="C36" s="172"/>
      <c r="D36" s="193"/>
      <c r="E36" s="174"/>
      <c r="F36" s="274"/>
      <c r="G36" s="176"/>
      <c r="H36" s="176"/>
      <c r="I36" s="176"/>
      <c r="J36" s="111"/>
      <c r="K36" s="130"/>
      <c r="L36" s="127"/>
      <c r="M36" s="127"/>
      <c r="N36" s="127"/>
      <c r="O36" s="131"/>
    </row>
    <row r="37" spans="1:15" ht="12.75">
      <c r="A37" s="428"/>
      <c r="B37" s="475" t="s">
        <v>1466</v>
      </c>
      <c r="C37" s="172" t="s">
        <v>78</v>
      </c>
      <c r="D37" s="193">
        <v>1</v>
      </c>
      <c r="E37" s="174"/>
      <c r="F37" s="274"/>
      <c r="G37" s="176"/>
      <c r="H37" s="176"/>
      <c r="I37" s="176"/>
      <c r="J37" s="111"/>
      <c r="K37" s="130"/>
      <c r="L37" s="127"/>
      <c r="M37" s="127"/>
      <c r="N37" s="127"/>
      <c r="O37" s="131"/>
    </row>
    <row r="38" spans="1:15" ht="25.5">
      <c r="A38" s="211"/>
      <c r="B38" s="475" t="s">
        <v>1471</v>
      </c>
      <c r="C38" s="172" t="s">
        <v>78</v>
      </c>
      <c r="D38" s="193">
        <v>1</v>
      </c>
      <c r="E38" s="174"/>
      <c r="F38" s="274"/>
      <c r="G38" s="176"/>
      <c r="H38" s="176"/>
      <c r="I38" s="176"/>
      <c r="J38" s="111"/>
      <c r="K38" s="130"/>
      <c r="L38" s="127"/>
      <c r="M38" s="127"/>
      <c r="N38" s="127"/>
      <c r="O38" s="131"/>
    </row>
    <row r="39" spans="1:15" ht="12.75">
      <c r="A39" s="211"/>
      <c r="B39" s="280" t="s">
        <v>1137</v>
      </c>
      <c r="C39" s="172"/>
      <c r="D39" s="193"/>
      <c r="E39" s="188"/>
      <c r="F39" s="183"/>
      <c r="G39" s="176"/>
      <c r="H39" s="176"/>
      <c r="I39" s="176"/>
      <c r="J39" s="111"/>
      <c r="K39" s="130"/>
      <c r="L39" s="127"/>
      <c r="M39" s="127"/>
      <c r="N39" s="127"/>
      <c r="O39" s="131"/>
    </row>
    <row r="40" spans="1:15" ht="12.75">
      <c r="A40" s="314"/>
      <c r="B40" s="476" t="s">
        <v>1137</v>
      </c>
      <c r="C40" s="172" t="s">
        <v>78</v>
      </c>
      <c r="D40" s="193">
        <v>1</v>
      </c>
      <c r="E40" s="281"/>
      <c r="F40" s="282"/>
      <c r="G40" s="282"/>
      <c r="H40" s="282"/>
      <c r="I40" s="282"/>
      <c r="J40" s="283"/>
      <c r="K40" s="328"/>
      <c r="L40" s="282"/>
      <c r="M40" s="282"/>
      <c r="N40" s="282"/>
      <c r="O40" s="310"/>
    </row>
    <row r="41" spans="1:16" ht="12.75">
      <c r="A41" s="554" t="s">
        <v>91</v>
      </c>
      <c r="B41" s="554"/>
      <c r="C41" s="554"/>
      <c r="D41" s="554"/>
      <c r="E41" s="554"/>
      <c r="F41" s="554"/>
      <c r="G41" s="554"/>
      <c r="H41" s="554"/>
      <c r="I41" s="554"/>
      <c r="J41" s="554"/>
      <c r="K41" s="132">
        <f>SUM(K14:K40)</f>
        <v>0</v>
      </c>
      <c r="L41" s="132">
        <f>SUM(L14:L40)</f>
        <v>0</v>
      </c>
      <c r="M41" s="132">
        <f>SUM(M14:M40)</f>
        <v>0</v>
      </c>
      <c r="N41" s="132">
        <f>SUM(N14:N40)</f>
        <v>0</v>
      </c>
      <c r="O41" s="133">
        <f>SUM(O14:O40)</f>
        <v>0</v>
      </c>
      <c r="P41" s="134"/>
    </row>
    <row r="42" spans="1:15" ht="12.75">
      <c r="A42" s="555" t="s">
        <v>92</v>
      </c>
      <c r="B42" s="555"/>
      <c r="C42" s="555"/>
      <c r="D42" s="555"/>
      <c r="E42" s="555"/>
      <c r="F42" s="555"/>
      <c r="G42" s="555"/>
      <c r="H42" s="555"/>
      <c r="I42" s="555"/>
      <c r="J42" s="135">
        <v>0.05</v>
      </c>
      <c r="K42" s="136"/>
      <c r="L42" s="136"/>
      <c r="M42"/>
      <c r="N42" s="137">
        <f>ROUND(M41*J42,2)</f>
        <v>0</v>
      </c>
      <c r="O42" s="138">
        <f>SUM(M42:N42)</f>
        <v>0</v>
      </c>
    </row>
    <row r="43" spans="1:17" ht="12.75">
      <c r="A43" s="556" t="s">
        <v>93</v>
      </c>
      <c r="B43" s="556"/>
      <c r="C43" s="556"/>
      <c r="D43" s="556"/>
      <c r="E43" s="556"/>
      <c r="F43" s="556"/>
      <c r="G43" s="556"/>
      <c r="H43" s="556"/>
      <c r="I43" s="556"/>
      <c r="J43" s="556"/>
      <c r="K43" s="139">
        <f>SUM(K41:K42)</f>
        <v>0</v>
      </c>
      <c r="L43" s="139">
        <f>SUM(L41:L42)</f>
        <v>0</v>
      </c>
      <c r="M43" s="139">
        <f>SUM(M41:M42)</f>
        <v>0</v>
      </c>
      <c r="N43" s="139">
        <f>SUM(N41:N42)</f>
        <v>0</v>
      </c>
      <c r="O43" s="140">
        <f>SUM(O41:O42)</f>
        <v>0</v>
      </c>
      <c r="Q43" s="134"/>
    </row>
    <row r="44" ht="7.5" customHeight="1"/>
    <row r="45" spans="1:15" ht="12.75">
      <c r="A45" s="141"/>
      <c r="B45" s="142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3" t="s">
        <v>94</v>
      </c>
      <c r="N45" s="557">
        <f>O43</f>
        <v>0</v>
      </c>
      <c r="O45" s="557"/>
    </row>
    <row r="46" spans="1:15" ht="6" customHeight="1">
      <c r="A46" s="1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1"/>
      <c r="N46" s="141"/>
      <c r="O46" s="141"/>
    </row>
    <row r="47" spans="1:15" ht="15">
      <c r="A47" s="145" t="s">
        <v>95</v>
      </c>
      <c r="B47" s="146"/>
      <c r="C47" s="147"/>
      <c r="D47" s="147"/>
      <c r="E47" s="148"/>
      <c r="F47" s="148"/>
      <c r="G47" s="148"/>
      <c r="H47" s="149"/>
      <c r="I47" s="150"/>
      <c r="J47" s="558"/>
      <c r="K47" s="558"/>
      <c r="L47" s="558"/>
      <c r="M47" s="558"/>
      <c r="N47" s="558"/>
      <c r="O47" s="558"/>
    </row>
    <row r="48" spans="1:15" ht="12.75">
      <c r="A48" s="141"/>
      <c r="C48" s="151" t="s">
        <v>10</v>
      </c>
      <c r="D48" s="151"/>
      <c r="E48" s="3"/>
      <c r="F48" s="3"/>
      <c r="G48" s="3"/>
      <c r="H48" s="152"/>
      <c r="I48" s="152"/>
      <c r="J48" s="559"/>
      <c r="K48" s="559"/>
      <c r="L48" s="559"/>
      <c r="M48" s="559"/>
      <c r="N48" s="559"/>
      <c r="O48" s="559"/>
    </row>
    <row r="49" spans="1:15" ht="15">
      <c r="A49" s="153"/>
      <c r="B49" s="154"/>
      <c r="C49" s="63"/>
      <c r="D49" s="63"/>
      <c r="E49" s="63"/>
      <c r="F49" s="63"/>
      <c r="G49" s="63"/>
      <c r="H49" s="155"/>
      <c r="I49" s="155"/>
      <c r="J49" s="155"/>
      <c r="K49" s="155"/>
      <c r="L49" s="155"/>
      <c r="M49" s="155"/>
      <c r="N49" s="155"/>
      <c r="O49" s="155"/>
    </row>
    <row r="68" ht="12.75">
      <c r="O68" s="74"/>
    </row>
  </sheetData>
  <sheetProtection selectLockedCells="1" selectUnlockedCells="1"/>
  <mergeCells count="20">
    <mergeCell ref="A41:J41"/>
    <mergeCell ref="A42:I42"/>
    <mergeCell ref="A43:J43"/>
    <mergeCell ref="N45:O45"/>
    <mergeCell ref="J47:O47"/>
    <mergeCell ref="J48:O48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4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1184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1185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O47</f>
        <v>0</v>
      </c>
      <c r="O6" s="549"/>
    </row>
    <row r="7" spans="1:15" ht="15">
      <c r="A7" s="550" t="s">
        <v>1143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65" t="s">
        <v>62</v>
      </c>
      <c r="F9" s="560"/>
      <c r="G9" s="560"/>
      <c r="H9" s="560"/>
      <c r="I9" s="560"/>
      <c r="J9" s="561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89"/>
      <c r="B12" s="90" t="s">
        <v>1160</v>
      </c>
      <c r="C12" s="91"/>
      <c r="D12" s="92"/>
      <c r="E12" s="89"/>
      <c r="F12" s="91"/>
      <c r="G12" s="91"/>
      <c r="H12" s="91"/>
      <c r="I12" s="91"/>
      <c r="J12" s="93"/>
      <c r="K12" s="94"/>
      <c r="L12" s="91"/>
      <c r="M12" s="91"/>
      <c r="N12" s="91"/>
      <c r="O12" s="93"/>
    </row>
    <row r="13" spans="1:15" ht="25.5">
      <c r="A13" s="257"/>
      <c r="B13" s="271" t="s">
        <v>1186</v>
      </c>
      <c r="C13" s="244" t="s">
        <v>78</v>
      </c>
      <c r="D13" s="272">
        <v>1</v>
      </c>
      <c r="E13" s="288"/>
      <c r="F13" s="274"/>
      <c r="G13" s="176"/>
      <c r="H13" s="274"/>
      <c r="I13" s="274"/>
      <c r="J13" s="102"/>
      <c r="K13" s="103"/>
      <c r="L13" s="101"/>
      <c r="M13" s="101"/>
      <c r="N13" s="101"/>
      <c r="O13" s="104"/>
    </row>
    <row r="14" spans="1:15" ht="25.5">
      <c r="A14" s="275"/>
      <c r="B14" s="180" t="s">
        <v>1187</v>
      </c>
      <c r="C14" s="172" t="s">
        <v>73</v>
      </c>
      <c r="D14" s="193">
        <v>1</v>
      </c>
      <c r="E14" s="278"/>
      <c r="F14" s="274"/>
      <c r="G14" s="176"/>
      <c r="H14" s="266"/>
      <c r="I14" s="266"/>
      <c r="J14" s="111"/>
      <c r="K14" s="112"/>
      <c r="L14" s="100"/>
      <c r="M14" s="100"/>
      <c r="N14" s="100"/>
      <c r="O14" s="113"/>
    </row>
    <row r="15" spans="1:15" ht="25.5">
      <c r="A15" s="275"/>
      <c r="B15" s="180" t="s">
        <v>1188</v>
      </c>
      <c r="C15" s="172" t="s">
        <v>73</v>
      </c>
      <c r="D15" s="193">
        <v>1</v>
      </c>
      <c r="E15" s="278"/>
      <c r="F15" s="274"/>
      <c r="G15" s="176"/>
      <c r="H15" s="266"/>
      <c r="I15" s="266"/>
      <c r="J15" s="111"/>
      <c r="K15" s="112"/>
      <c r="L15" s="100"/>
      <c r="M15" s="100"/>
      <c r="N15" s="100"/>
      <c r="O15" s="113"/>
    </row>
    <row r="16" spans="1:15" ht="12.75">
      <c r="A16" s="275"/>
      <c r="B16" s="263" t="s">
        <v>1189</v>
      </c>
      <c r="C16" s="172" t="s">
        <v>73</v>
      </c>
      <c r="D16" s="193">
        <v>1</v>
      </c>
      <c r="E16" s="278"/>
      <c r="F16" s="274"/>
      <c r="G16" s="176"/>
      <c r="H16" s="266"/>
      <c r="I16" s="266"/>
      <c r="J16" s="111"/>
      <c r="K16" s="112"/>
      <c r="L16" s="100"/>
      <c r="M16" s="100"/>
      <c r="N16" s="100"/>
      <c r="O16" s="113"/>
    </row>
    <row r="17" spans="1:15" ht="12.75">
      <c r="A17" s="275"/>
      <c r="B17" s="180" t="s">
        <v>1190</v>
      </c>
      <c r="C17" s="172" t="s">
        <v>73</v>
      </c>
      <c r="D17" s="193">
        <v>1</v>
      </c>
      <c r="E17" s="278"/>
      <c r="F17" s="274"/>
      <c r="G17" s="176"/>
      <c r="H17" s="266"/>
      <c r="I17" s="266"/>
      <c r="J17" s="111"/>
      <c r="K17" s="112"/>
      <c r="L17" s="100"/>
      <c r="M17" s="100"/>
      <c r="N17" s="100"/>
      <c r="O17" s="113"/>
    </row>
    <row r="18" spans="1:15" ht="12.75">
      <c r="A18" s="275"/>
      <c r="B18" s="180" t="s">
        <v>1191</v>
      </c>
      <c r="C18" s="172" t="s">
        <v>73</v>
      </c>
      <c r="D18" s="193">
        <v>1</v>
      </c>
      <c r="E18" s="278"/>
      <c r="F18" s="274"/>
      <c r="G18" s="176"/>
      <c r="H18" s="266"/>
      <c r="I18" s="266"/>
      <c r="J18" s="111"/>
      <c r="K18" s="112"/>
      <c r="L18" s="100"/>
      <c r="M18" s="100"/>
      <c r="N18" s="100"/>
      <c r="O18" s="113"/>
    </row>
    <row r="19" spans="1:15" ht="12.75">
      <c r="A19" s="275"/>
      <c r="B19" s="180" t="s">
        <v>1192</v>
      </c>
      <c r="C19" s="172" t="s">
        <v>78</v>
      </c>
      <c r="D19" s="193">
        <v>3</v>
      </c>
      <c r="E19" s="278"/>
      <c r="F19" s="274"/>
      <c r="G19" s="176"/>
      <c r="H19" s="266"/>
      <c r="I19" s="266"/>
      <c r="J19" s="111"/>
      <c r="K19" s="112"/>
      <c r="L19" s="100"/>
      <c r="M19" s="100"/>
      <c r="N19" s="100"/>
      <c r="O19" s="113"/>
    </row>
    <row r="20" spans="1:15" ht="12.75">
      <c r="A20" s="275"/>
      <c r="B20" s="180" t="s">
        <v>1193</v>
      </c>
      <c r="C20" s="172" t="s">
        <v>73</v>
      </c>
      <c r="D20" s="193">
        <v>2</v>
      </c>
      <c r="E20" s="278"/>
      <c r="F20" s="274"/>
      <c r="G20" s="176"/>
      <c r="H20" s="266"/>
      <c r="I20" s="266"/>
      <c r="J20" s="111"/>
      <c r="K20" s="112"/>
      <c r="L20" s="100"/>
      <c r="M20" s="100"/>
      <c r="N20" s="100"/>
      <c r="O20" s="113"/>
    </row>
    <row r="21" spans="1:15" ht="12.75">
      <c r="A21" s="275"/>
      <c r="B21" s="180" t="s">
        <v>1194</v>
      </c>
      <c r="C21" s="172" t="s">
        <v>73</v>
      </c>
      <c r="D21" s="193">
        <v>1</v>
      </c>
      <c r="E21" s="174"/>
      <c r="F21" s="274"/>
      <c r="G21" s="176"/>
      <c r="H21" s="266"/>
      <c r="I21" s="266"/>
      <c r="J21" s="111"/>
      <c r="K21" s="112"/>
      <c r="L21" s="100"/>
      <c r="M21" s="100"/>
      <c r="N21" s="100"/>
      <c r="O21" s="113"/>
    </row>
    <row r="22" spans="1:15" ht="25.5">
      <c r="A22" s="275"/>
      <c r="B22" s="180" t="s">
        <v>1195</v>
      </c>
      <c r="C22" s="172" t="s">
        <v>73</v>
      </c>
      <c r="D22" s="193">
        <v>6</v>
      </c>
      <c r="E22" s="174"/>
      <c r="F22" s="274"/>
      <c r="G22" s="176"/>
      <c r="H22" s="266"/>
      <c r="I22" s="266"/>
      <c r="J22" s="111"/>
      <c r="K22" s="112"/>
      <c r="L22" s="100"/>
      <c r="M22" s="100"/>
      <c r="N22" s="100"/>
      <c r="O22" s="113"/>
    </row>
    <row r="23" spans="1:15" ht="15">
      <c r="A23" s="275"/>
      <c r="B23" s="180" t="s">
        <v>1196</v>
      </c>
      <c r="C23" s="172" t="s">
        <v>73</v>
      </c>
      <c r="D23" s="193">
        <v>11</v>
      </c>
      <c r="E23" s="174"/>
      <c r="F23" s="274"/>
      <c r="G23" s="176"/>
      <c r="H23" s="266"/>
      <c r="I23" s="266"/>
      <c r="J23" s="111"/>
      <c r="K23" s="112"/>
      <c r="L23" s="100"/>
      <c r="M23" s="100"/>
      <c r="N23" s="100"/>
      <c r="O23" s="113"/>
    </row>
    <row r="24" spans="1:15" ht="12.75">
      <c r="A24" s="275"/>
      <c r="B24" s="180" t="s">
        <v>1197</v>
      </c>
      <c r="C24" s="172" t="s">
        <v>73</v>
      </c>
      <c r="D24" s="193">
        <v>12</v>
      </c>
      <c r="E24" s="174"/>
      <c r="F24" s="274"/>
      <c r="G24" s="176"/>
      <c r="H24" s="266"/>
      <c r="I24" s="266"/>
      <c r="J24" s="111"/>
      <c r="K24" s="112"/>
      <c r="L24" s="100"/>
      <c r="M24" s="100"/>
      <c r="N24" s="100"/>
      <c r="O24" s="113"/>
    </row>
    <row r="25" spans="1:15" ht="12.75">
      <c r="A25" s="275"/>
      <c r="B25" s="279" t="s">
        <v>1198</v>
      </c>
      <c r="C25" s="172" t="s">
        <v>73</v>
      </c>
      <c r="D25" s="193">
        <v>13</v>
      </c>
      <c r="E25" s="174"/>
      <c r="F25" s="274"/>
      <c r="G25" s="176"/>
      <c r="H25" s="266"/>
      <c r="I25" s="266"/>
      <c r="J25" s="111"/>
      <c r="K25" s="112"/>
      <c r="L25" s="100"/>
      <c r="M25" s="100"/>
      <c r="N25" s="100"/>
      <c r="O25" s="113"/>
    </row>
    <row r="26" spans="1:15" ht="25.5">
      <c r="A26" s="275"/>
      <c r="B26" s="279" t="s">
        <v>1199</v>
      </c>
      <c r="C26" s="172" t="s">
        <v>73</v>
      </c>
      <c r="D26" s="193">
        <v>11</v>
      </c>
      <c r="E26" s="174"/>
      <c r="F26" s="274"/>
      <c r="G26" s="176"/>
      <c r="H26" s="266"/>
      <c r="I26" s="266"/>
      <c r="J26" s="111"/>
      <c r="K26" s="112"/>
      <c r="L26" s="100"/>
      <c r="M26" s="100"/>
      <c r="N26" s="100"/>
      <c r="O26" s="113"/>
    </row>
    <row r="27" spans="1:15" ht="12.75">
      <c r="A27" s="275"/>
      <c r="B27" s="279" t="s">
        <v>1200</v>
      </c>
      <c r="C27" s="172" t="s">
        <v>78</v>
      </c>
      <c r="D27" s="193">
        <v>3</v>
      </c>
      <c r="E27" s="174"/>
      <c r="F27" s="274"/>
      <c r="G27" s="176"/>
      <c r="H27" s="266"/>
      <c r="I27" s="266"/>
      <c r="J27" s="111"/>
      <c r="K27" s="112"/>
      <c r="L27" s="100"/>
      <c r="M27" s="100"/>
      <c r="N27" s="100"/>
      <c r="O27" s="113"/>
    </row>
    <row r="28" spans="1:15" ht="12.75">
      <c r="A28" s="275"/>
      <c r="B28" s="279" t="s">
        <v>1201</v>
      </c>
      <c r="C28" s="172" t="s">
        <v>73</v>
      </c>
      <c r="D28" s="193">
        <v>1</v>
      </c>
      <c r="E28" s="174"/>
      <c r="F28" s="274"/>
      <c r="G28" s="176"/>
      <c r="H28" s="266"/>
      <c r="I28" s="266"/>
      <c r="J28" s="111"/>
      <c r="K28" s="112"/>
      <c r="L28" s="100"/>
      <c r="M28" s="100"/>
      <c r="N28" s="100"/>
      <c r="O28" s="113"/>
    </row>
    <row r="29" spans="1:15" ht="12.75">
      <c r="A29" s="275"/>
      <c r="B29" s="279" t="s">
        <v>1202</v>
      </c>
      <c r="C29" s="172" t="s">
        <v>73</v>
      </c>
      <c r="D29" s="193">
        <v>2</v>
      </c>
      <c r="E29" s="174"/>
      <c r="F29" s="274"/>
      <c r="G29" s="176"/>
      <c r="H29" s="266"/>
      <c r="I29" s="266"/>
      <c r="J29" s="111"/>
      <c r="K29" s="112"/>
      <c r="L29" s="100"/>
      <c r="M29" s="100"/>
      <c r="N29" s="100"/>
      <c r="O29" s="113"/>
    </row>
    <row r="30" spans="1:15" ht="12.75">
      <c r="A30" s="275"/>
      <c r="B30" s="279" t="s">
        <v>1191</v>
      </c>
      <c r="C30" s="172" t="s">
        <v>73</v>
      </c>
      <c r="D30" s="193">
        <v>2</v>
      </c>
      <c r="E30" s="174"/>
      <c r="F30" s="274"/>
      <c r="G30" s="176"/>
      <c r="H30" s="266"/>
      <c r="I30" s="266"/>
      <c r="J30" s="111"/>
      <c r="K30" s="112"/>
      <c r="L30" s="100"/>
      <c r="M30" s="100"/>
      <c r="N30" s="100"/>
      <c r="O30" s="113"/>
    </row>
    <row r="31" spans="1:15" ht="12.75">
      <c r="A31" s="275"/>
      <c r="B31" s="279" t="s">
        <v>1203</v>
      </c>
      <c r="C31" s="172" t="s">
        <v>75</v>
      </c>
      <c r="D31" s="193">
        <v>65</v>
      </c>
      <c r="E31" s="174"/>
      <c r="F31" s="274"/>
      <c r="G31" s="176"/>
      <c r="H31" s="266"/>
      <c r="I31" s="266"/>
      <c r="J31" s="111"/>
      <c r="K31" s="112"/>
      <c r="L31" s="100"/>
      <c r="M31" s="100"/>
      <c r="N31" s="100"/>
      <c r="O31" s="113"/>
    </row>
    <row r="32" spans="1:15" ht="12.75">
      <c r="A32" s="275"/>
      <c r="B32" s="279" t="s">
        <v>1204</v>
      </c>
      <c r="C32" s="172" t="s">
        <v>75</v>
      </c>
      <c r="D32" s="193">
        <v>240</v>
      </c>
      <c r="E32" s="174"/>
      <c r="F32" s="274"/>
      <c r="G32" s="176"/>
      <c r="H32" s="266"/>
      <c r="I32" s="266"/>
      <c r="J32" s="111"/>
      <c r="K32" s="112"/>
      <c r="L32" s="100"/>
      <c r="M32" s="100"/>
      <c r="N32" s="100"/>
      <c r="O32" s="113"/>
    </row>
    <row r="33" spans="1:15" ht="12.75">
      <c r="A33" s="275"/>
      <c r="B33" s="279" t="s">
        <v>1205</v>
      </c>
      <c r="C33" s="172" t="s">
        <v>75</v>
      </c>
      <c r="D33" s="193">
        <v>210</v>
      </c>
      <c r="E33" s="174"/>
      <c r="F33" s="274"/>
      <c r="G33" s="176"/>
      <c r="H33" s="266"/>
      <c r="I33" s="266"/>
      <c r="J33" s="111"/>
      <c r="K33" s="112"/>
      <c r="L33" s="100"/>
      <c r="M33" s="100"/>
      <c r="N33" s="100"/>
      <c r="O33" s="113"/>
    </row>
    <row r="34" spans="1:15" ht="12.75">
      <c r="A34" s="275"/>
      <c r="B34" s="279" t="s">
        <v>1206</v>
      </c>
      <c r="C34" s="172" t="s">
        <v>75</v>
      </c>
      <c r="D34" s="193">
        <v>15</v>
      </c>
      <c r="E34" s="174"/>
      <c r="F34" s="274"/>
      <c r="G34" s="176"/>
      <c r="H34" s="266"/>
      <c r="I34" s="266"/>
      <c r="J34" s="111"/>
      <c r="K34" s="112"/>
      <c r="L34" s="100"/>
      <c r="M34" s="100"/>
      <c r="N34" s="100"/>
      <c r="O34" s="113"/>
    </row>
    <row r="35" spans="1:15" ht="12.75">
      <c r="A35" s="275"/>
      <c r="B35" s="180" t="s">
        <v>441</v>
      </c>
      <c r="C35" s="172" t="s">
        <v>1179</v>
      </c>
      <c r="D35" s="193">
        <v>1</v>
      </c>
      <c r="E35" s="174"/>
      <c r="F35" s="274"/>
      <c r="G35" s="176"/>
      <c r="H35" s="266"/>
      <c r="I35" s="266"/>
      <c r="J35" s="111"/>
      <c r="K35" s="112"/>
      <c r="L35" s="100"/>
      <c r="M35" s="100"/>
      <c r="N35" s="100"/>
      <c r="O35" s="113"/>
    </row>
    <row r="36" spans="1:15" ht="12.75">
      <c r="A36" s="275"/>
      <c r="B36" s="171" t="s">
        <v>1180</v>
      </c>
      <c r="C36" s="172"/>
      <c r="D36" s="193"/>
      <c r="E36" s="174"/>
      <c r="F36" s="274"/>
      <c r="G36" s="176"/>
      <c r="H36" s="266"/>
      <c r="I36" s="176"/>
      <c r="J36" s="111"/>
      <c r="K36" s="112"/>
      <c r="L36" s="100"/>
      <c r="M36" s="100"/>
      <c r="N36" s="100"/>
      <c r="O36" s="113"/>
    </row>
    <row r="37" spans="1:15" ht="25.5">
      <c r="A37" s="275"/>
      <c r="B37" s="279" t="s">
        <v>1207</v>
      </c>
      <c r="C37" s="172" t="s">
        <v>1179</v>
      </c>
      <c r="D37" s="193">
        <v>1</v>
      </c>
      <c r="E37" s="174"/>
      <c r="F37" s="274"/>
      <c r="G37" s="176"/>
      <c r="H37" s="176"/>
      <c r="I37" s="176"/>
      <c r="J37" s="111"/>
      <c r="K37" s="112"/>
      <c r="L37" s="100"/>
      <c r="M37" s="100"/>
      <c r="N37" s="100"/>
      <c r="O37" s="113"/>
    </row>
    <row r="38" spans="1:15" ht="25.5">
      <c r="A38" s="275"/>
      <c r="B38" s="180" t="s">
        <v>1182</v>
      </c>
      <c r="C38" s="172" t="s">
        <v>1179</v>
      </c>
      <c r="D38" s="193">
        <v>1</v>
      </c>
      <c r="E38" s="278"/>
      <c r="F38" s="274"/>
      <c r="G38" s="176"/>
      <c r="H38" s="176"/>
      <c r="I38" s="176"/>
      <c r="J38" s="111"/>
      <c r="K38" s="112"/>
      <c r="L38" s="100"/>
      <c r="M38" s="100"/>
      <c r="N38" s="100"/>
      <c r="O38" s="113"/>
    </row>
    <row r="39" spans="1:15" ht="12.75">
      <c r="A39" s="275"/>
      <c r="B39" s="180" t="s">
        <v>1208</v>
      </c>
      <c r="C39" s="172" t="s">
        <v>1179</v>
      </c>
      <c r="D39" s="193">
        <v>1</v>
      </c>
      <c r="E39" s="278"/>
      <c r="F39" s="274"/>
      <c r="G39" s="176"/>
      <c r="H39" s="176"/>
      <c r="I39" s="176"/>
      <c r="J39" s="111"/>
      <c r="K39" s="112"/>
      <c r="L39" s="100"/>
      <c r="M39" s="100"/>
      <c r="N39" s="100"/>
      <c r="O39" s="113"/>
    </row>
    <row r="40" spans="1:15" ht="12.75">
      <c r="A40" s="275"/>
      <c r="B40" s="280" t="s">
        <v>1465</v>
      </c>
      <c r="C40" s="172"/>
      <c r="D40" s="193"/>
      <c r="E40" s="278"/>
      <c r="F40" s="274"/>
      <c r="G40" s="176"/>
      <c r="H40" s="176"/>
      <c r="I40" s="176"/>
      <c r="J40" s="111"/>
      <c r="K40" s="130"/>
      <c r="L40" s="127"/>
      <c r="M40" s="127"/>
      <c r="N40" s="127"/>
      <c r="O40" s="131"/>
    </row>
    <row r="41" spans="1:15" ht="12.75">
      <c r="A41" s="428"/>
      <c r="B41" s="475" t="s">
        <v>1466</v>
      </c>
      <c r="C41" s="172" t="s">
        <v>78</v>
      </c>
      <c r="D41" s="193">
        <v>1</v>
      </c>
      <c r="E41" s="278"/>
      <c r="F41" s="274"/>
      <c r="G41" s="176"/>
      <c r="H41" s="176"/>
      <c r="I41" s="176"/>
      <c r="J41" s="111"/>
      <c r="K41" s="130"/>
      <c r="L41" s="127"/>
      <c r="M41" s="127"/>
      <c r="N41" s="127"/>
      <c r="O41" s="131"/>
    </row>
    <row r="42" spans="1:15" ht="25.5">
      <c r="A42" s="211"/>
      <c r="B42" s="475" t="s">
        <v>1471</v>
      </c>
      <c r="C42" s="172" t="s">
        <v>78</v>
      </c>
      <c r="D42" s="193">
        <v>1</v>
      </c>
      <c r="E42" s="278"/>
      <c r="F42" s="274"/>
      <c r="G42" s="176"/>
      <c r="H42" s="176"/>
      <c r="I42" s="176"/>
      <c r="J42" s="111"/>
      <c r="K42" s="130"/>
      <c r="L42" s="127"/>
      <c r="M42" s="127"/>
      <c r="N42" s="127"/>
      <c r="O42" s="131"/>
    </row>
    <row r="43" spans="1:15" ht="12.75">
      <c r="A43" s="211"/>
      <c r="B43" s="280" t="s">
        <v>1137</v>
      </c>
      <c r="C43" s="172"/>
      <c r="D43" s="193"/>
      <c r="E43" s="188"/>
      <c r="F43" s="183"/>
      <c r="G43" s="176"/>
      <c r="H43" s="176"/>
      <c r="I43" s="176"/>
      <c r="J43" s="111"/>
      <c r="K43" s="130"/>
      <c r="L43" s="127"/>
      <c r="M43" s="127"/>
      <c r="N43" s="127"/>
      <c r="O43" s="131"/>
    </row>
    <row r="44" spans="1:15" ht="12.75">
      <c r="A44" s="314"/>
      <c r="B44" s="476" t="s">
        <v>1137</v>
      </c>
      <c r="C44" s="172" t="s">
        <v>78</v>
      </c>
      <c r="D44" s="193">
        <v>1</v>
      </c>
      <c r="E44" s="281"/>
      <c r="F44" s="282"/>
      <c r="G44" s="282"/>
      <c r="H44" s="282"/>
      <c r="I44" s="282"/>
      <c r="J44" s="283"/>
      <c r="K44" s="328"/>
      <c r="L44" s="282"/>
      <c r="M44" s="282"/>
      <c r="N44" s="282"/>
      <c r="O44" s="310"/>
    </row>
    <row r="45" spans="1:16" ht="12.75">
      <c r="A45" s="554" t="s">
        <v>91</v>
      </c>
      <c r="B45" s="554"/>
      <c r="C45" s="554"/>
      <c r="D45" s="554"/>
      <c r="E45" s="554"/>
      <c r="F45" s="554"/>
      <c r="G45" s="554"/>
      <c r="H45" s="554"/>
      <c r="I45" s="554"/>
      <c r="J45" s="554"/>
      <c r="K45" s="132">
        <f>SUM(K14:K44)</f>
        <v>0</v>
      </c>
      <c r="L45" s="132">
        <f>SUM(L14:L44)</f>
        <v>0</v>
      </c>
      <c r="M45" s="132">
        <f>SUM(M14:M44)</f>
        <v>0</v>
      </c>
      <c r="N45" s="132">
        <f>SUM(N14:N44)</f>
        <v>0</v>
      </c>
      <c r="O45" s="133">
        <f>SUM(O14:O44)</f>
        <v>0</v>
      </c>
      <c r="P45" s="134"/>
    </row>
    <row r="46" spans="1:15" ht="12.75">
      <c r="A46" s="555" t="s">
        <v>92</v>
      </c>
      <c r="B46" s="555"/>
      <c r="C46" s="555"/>
      <c r="D46" s="555"/>
      <c r="E46" s="555"/>
      <c r="F46" s="555"/>
      <c r="G46" s="555"/>
      <c r="H46" s="555"/>
      <c r="I46" s="555"/>
      <c r="J46" s="135">
        <v>0.05</v>
      </c>
      <c r="K46" s="136"/>
      <c r="L46" s="136"/>
      <c r="M46"/>
      <c r="N46" s="137">
        <f>ROUND(M45*J46,2)</f>
        <v>0</v>
      </c>
      <c r="O46" s="138">
        <f>SUM(M46:N46)</f>
        <v>0</v>
      </c>
    </row>
    <row r="47" spans="1:17" ht="12.75">
      <c r="A47" s="556" t="s">
        <v>93</v>
      </c>
      <c r="B47" s="556"/>
      <c r="C47" s="556"/>
      <c r="D47" s="556"/>
      <c r="E47" s="556"/>
      <c r="F47" s="556"/>
      <c r="G47" s="556"/>
      <c r="H47" s="556"/>
      <c r="I47" s="556"/>
      <c r="J47" s="556"/>
      <c r="K47" s="139">
        <f>SUM(K45:K46)</f>
        <v>0</v>
      </c>
      <c r="L47" s="139">
        <f>SUM(L45:L46)</f>
        <v>0</v>
      </c>
      <c r="M47" s="139">
        <f>SUM(M45:M46)</f>
        <v>0</v>
      </c>
      <c r="N47" s="139">
        <f>SUM(N45:N46)</f>
        <v>0</v>
      </c>
      <c r="O47" s="140">
        <f>SUM(O45:O46)</f>
        <v>0</v>
      </c>
      <c r="Q47" s="134"/>
    </row>
    <row r="48" ht="7.5" customHeight="1"/>
    <row r="49" spans="1:15" ht="12.75">
      <c r="A49" s="141"/>
      <c r="B49" s="142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3" t="s">
        <v>94</v>
      </c>
      <c r="N49" s="557">
        <f>O47</f>
        <v>0</v>
      </c>
      <c r="O49" s="557"/>
    </row>
    <row r="50" spans="1:15" ht="6" customHeight="1">
      <c r="A50" s="1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1"/>
      <c r="N50" s="141"/>
      <c r="O50" s="141"/>
    </row>
    <row r="51" spans="1:15" ht="15">
      <c r="A51" s="145" t="s">
        <v>95</v>
      </c>
      <c r="B51" s="146"/>
      <c r="C51" s="147"/>
      <c r="D51" s="147"/>
      <c r="E51" s="148"/>
      <c r="F51" s="148"/>
      <c r="G51" s="148"/>
      <c r="H51" s="149"/>
      <c r="I51" s="150"/>
      <c r="J51" s="558"/>
      <c r="K51" s="558"/>
      <c r="L51" s="558"/>
      <c r="M51" s="558"/>
      <c r="N51" s="558"/>
      <c r="O51" s="558"/>
    </row>
    <row r="52" spans="1:15" ht="12.75">
      <c r="A52" s="141"/>
      <c r="C52" s="151" t="s">
        <v>10</v>
      </c>
      <c r="D52" s="151"/>
      <c r="E52" s="3"/>
      <c r="F52" s="3"/>
      <c r="G52" s="3"/>
      <c r="H52" s="152"/>
      <c r="I52" s="152"/>
      <c r="J52" s="559"/>
      <c r="K52" s="559"/>
      <c r="L52" s="559"/>
      <c r="M52" s="559"/>
      <c r="N52" s="559"/>
      <c r="O52" s="559"/>
    </row>
    <row r="53" spans="1:15" ht="15">
      <c r="A53" s="153"/>
      <c r="B53" s="154"/>
      <c r="C53" s="63"/>
      <c r="D53" s="63"/>
      <c r="E53" s="63"/>
      <c r="F53" s="63"/>
      <c r="G53" s="63"/>
      <c r="H53" s="155"/>
      <c r="I53" s="155"/>
      <c r="J53" s="155"/>
      <c r="K53" s="155"/>
      <c r="L53" s="155"/>
      <c r="M53" s="155"/>
      <c r="N53" s="155"/>
      <c r="O53" s="155"/>
    </row>
    <row r="72" ht="12.75">
      <c r="O72" s="74"/>
    </row>
  </sheetData>
  <sheetProtection selectLockedCells="1" selectUnlockedCells="1"/>
  <mergeCells count="20">
    <mergeCell ref="A45:J45"/>
    <mergeCell ref="A46:I46"/>
    <mergeCell ref="A47:J47"/>
    <mergeCell ref="N49:O49"/>
    <mergeCell ref="J51:O51"/>
    <mergeCell ref="J52:O5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1209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1210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O57</f>
        <v>0</v>
      </c>
      <c r="O6" s="549"/>
    </row>
    <row r="7" spans="1:15" ht="15">
      <c r="A7" s="550" t="s">
        <v>1143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65" t="s">
        <v>62</v>
      </c>
      <c r="F9" s="560"/>
      <c r="G9" s="560"/>
      <c r="H9" s="560"/>
      <c r="I9" s="560"/>
      <c r="J9" s="561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89"/>
      <c r="B12" s="90" t="s">
        <v>1160</v>
      </c>
      <c r="C12" s="91"/>
      <c r="D12" s="92"/>
      <c r="E12" s="89"/>
      <c r="F12" s="91"/>
      <c r="G12" s="91"/>
      <c r="H12" s="91"/>
      <c r="I12" s="91"/>
      <c r="J12" s="93"/>
      <c r="K12" s="94"/>
      <c r="L12" s="91"/>
      <c r="M12" s="91"/>
      <c r="N12" s="91"/>
      <c r="O12" s="93"/>
    </row>
    <row r="13" spans="1:15" ht="12.75">
      <c r="A13" s="89"/>
      <c r="B13" s="289" t="s">
        <v>1211</v>
      </c>
      <c r="C13" s="91"/>
      <c r="D13" s="92"/>
      <c r="E13" s="89"/>
      <c r="F13" s="91"/>
      <c r="G13" s="91"/>
      <c r="H13" s="91"/>
      <c r="I13" s="91"/>
      <c r="J13" s="93"/>
      <c r="K13" s="94"/>
      <c r="L13" s="91"/>
      <c r="M13" s="91"/>
      <c r="N13" s="91"/>
      <c r="O13" s="93"/>
    </row>
    <row r="14" spans="1:15" ht="12.75">
      <c r="A14" s="257"/>
      <c r="B14" s="271" t="s">
        <v>1212</v>
      </c>
      <c r="C14" s="244" t="s">
        <v>73</v>
      </c>
      <c r="D14" s="272">
        <v>1</v>
      </c>
      <c r="E14" s="273"/>
      <c r="F14" s="274"/>
      <c r="G14" s="176"/>
      <c r="H14" s="266"/>
      <c r="I14" s="176"/>
      <c r="J14" s="111"/>
      <c r="K14" s="112"/>
      <c r="L14" s="100"/>
      <c r="M14" s="100"/>
      <c r="N14" s="100"/>
      <c r="O14" s="113"/>
    </row>
    <row r="15" spans="1:15" ht="12.75">
      <c r="A15" s="257"/>
      <c r="B15" s="271" t="s">
        <v>1213</v>
      </c>
      <c r="C15" s="244" t="s">
        <v>73</v>
      </c>
      <c r="D15" s="272">
        <v>2</v>
      </c>
      <c r="E15" s="273"/>
      <c r="F15" s="274"/>
      <c r="G15" s="176"/>
      <c r="H15" s="266"/>
      <c r="I15" s="176"/>
      <c r="J15" s="111"/>
      <c r="K15" s="112"/>
      <c r="L15" s="100"/>
      <c r="M15" s="100"/>
      <c r="N15" s="100"/>
      <c r="O15" s="113"/>
    </row>
    <row r="16" spans="1:15" ht="25.5">
      <c r="A16" s="257"/>
      <c r="B16" s="271" t="s">
        <v>1214</v>
      </c>
      <c r="C16" s="244" t="s">
        <v>73</v>
      </c>
      <c r="D16" s="272">
        <v>2</v>
      </c>
      <c r="E16" s="273"/>
      <c r="F16" s="274"/>
      <c r="G16" s="176"/>
      <c r="H16" s="266"/>
      <c r="I16" s="176"/>
      <c r="J16" s="111"/>
      <c r="K16" s="112"/>
      <c r="L16" s="100"/>
      <c r="M16" s="100"/>
      <c r="N16" s="100"/>
      <c r="O16" s="113"/>
    </row>
    <row r="17" spans="1:15" ht="25.5">
      <c r="A17" s="257"/>
      <c r="B17" s="271" t="s">
        <v>1215</v>
      </c>
      <c r="C17" s="244" t="s">
        <v>73</v>
      </c>
      <c r="D17" s="272">
        <v>2</v>
      </c>
      <c r="E17" s="273"/>
      <c r="F17" s="274"/>
      <c r="G17" s="176"/>
      <c r="H17" s="266"/>
      <c r="I17" s="176"/>
      <c r="J17" s="111"/>
      <c r="K17" s="112"/>
      <c r="L17" s="100"/>
      <c r="M17" s="100"/>
      <c r="N17" s="100"/>
      <c r="O17" s="113"/>
    </row>
    <row r="18" spans="1:15" ht="12.75">
      <c r="A18" s="257"/>
      <c r="B18" s="271" t="s">
        <v>1216</v>
      </c>
      <c r="C18" s="244" t="s">
        <v>73</v>
      </c>
      <c r="D18" s="272">
        <v>1</v>
      </c>
      <c r="E18" s="273"/>
      <c r="F18" s="274"/>
      <c r="G18" s="176"/>
      <c r="H18" s="266"/>
      <c r="I18" s="176"/>
      <c r="J18" s="111"/>
      <c r="K18" s="112"/>
      <c r="L18" s="100"/>
      <c r="M18" s="100"/>
      <c r="N18" s="100"/>
      <c r="O18" s="113"/>
    </row>
    <row r="19" spans="1:15" ht="25.5">
      <c r="A19" s="257"/>
      <c r="B19" s="271" t="s">
        <v>1217</v>
      </c>
      <c r="C19" s="244" t="s">
        <v>73</v>
      </c>
      <c r="D19" s="272">
        <v>3</v>
      </c>
      <c r="E19" s="273"/>
      <c r="F19" s="274"/>
      <c r="G19" s="176"/>
      <c r="H19" s="266"/>
      <c r="I19" s="176"/>
      <c r="J19" s="111"/>
      <c r="K19" s="112"/>
      <c r="L19" s="100"/>
      <c r="M19" s="100"/>
      <c r="N19" s="100"/>
      <c r="O19" s="113"/>
    </row>
    <row r="20" spans="1:15" ht="12.75">
      <c r="A20" s="257"/>
      <c r="B20" s="271" t="s">
        <v>1218</v>
      </c>
      <c r="C20" s="244" t="s">
        <v>73</v>
      </c>
      <c r="D20" s="272">
        <v>1</v>
      </c>
      <c r="E20" s="273"/>
      <c r="F20" s="274"/>
      <c r="G20" s="176"/>
      <c r="H20" s="266"/>
      <c r="I20" s="176"/>
      <c r="J20" s="111"/>
      <c r="K20" s="112"/>
      <c r="L20" s="100"/>
      <c r="M20" s="100"/>
      <c r="N20" s="100"/>
      <c r="O20" s="113"/>
    </row>
    <row r="21" spans="1:15" ht="12.75">
      <c r="A21" s="257"/>
      <c r="B21" s="271" t="s">
        <v>1219</v>
      </c>
      <c r="C21" s="244" t="s">
        <v>73</v>
      </c>
      <c r="D21" s="272">
        <v>1</v>
      </c>
      <c r="E21" s="273"/>
      <c r="F21" s="274"/>
      <c r="G21" s="176"/>
      <c r="H21" s="266"/>
      <c r="I21" s="176"/>
      <c r="J21" s="111"/>
      <c r="K21" s="112"/>
      <c r="L21" s="100"/>
      <c r="M21" s="100"/>
      <c r="N21" s="100"/>
      <c r="O21" s="113"/>
    </row>
    <row r="22" spans="1:15" ht="12.75">
      <c r="A22" s="257"/>
      <c r="B22" s="271" t="s">
        <v>1220</v>
      </c>
      <c r="C22" s="244" t="s">
        <v>73</v>
      </c>
      <c r="D22" s="272">
        <v>3</v>
      </c>
      <c r="E22" s="273"/>
      <c r="F22" s="274"/>
      <c r="G22" s="176"/>
      <c r="H22" s="266"/>
      <c r="I22" s="176"/>
      <c r="J22" s="111"/>
      <c r="K22" s="112"/>
      <c r="L22" s="100"/>
      <c r="M22" s="100"/>
      <c r="N22" s="100"/>
      <c r="O22" s="113"/>
    </row>
    <row r="23" spans="1:15" ht="12.75">
      <c r="A23" s="257"/>
      <c r="B23" s="271" t="s">
        <v>1221</v>
      </c>
      <c r="C23" s="244" t="s">
        <v>73</v>
      </c>
      <c r="D23" s="272">
        <v>5</v>
      </c>
      <c r="E23" s="273"/>
      <c r="F23" s="274"/>
      <c r="G23" s="176"/>
      <c r="H23" s="266"/>
      <c r="I23" s="176"/>
      <c r="J23" s="111"/>
      <c r="K23" s="112"/>
      <c r="L23" s="100"/>
      <c r="M23" s="100"/>
      <c r="N23" s="100"/>
      <c r="O23" s="113"/>
    </row>
    <row r="24" spans="1:15" ht="12.75">
      <c r="A24" s="257"/>
      <c r="B24" s="271" t="s">
        <v>1222</v>
      </c>
      <c r="C24" s="244" t="s">
        <v>73</v>
      </c>
      <c r="D24" s="272">
        <v>3</v>
      </c>
      <c r="E24" s="273"/>
      <c r="F24" s="274"/>
      <c r="G24" s="176"/>
      <c r="H24" s="266"/>
      <c r="I24" s="176"/>
      <c r="J24" s="111"/>
      <c r="K24" s="112"/>
      <c r="L24" s="100"/>
      <c r="M24" s="100"/>
      <c r="N24" s="100"/>
      <c r="O24" s="113"/>
    </row>
    <row r="25" spans="1:15" ht="12.75">
      <c r="A25" s="257"/>
      <c r="B25" s="271" t="s">
        <v>1223</v>
      </c>
      <c r="C25" s="244" t="s">
        <v>75</v>
      </c>
      <c r="D25" s="272">
        <v>100</v>
      </c>
      <c r="E25" s="273"/>
      <c r="F25" s="274"/>
      <c r="G25" s="176"/>
      <c r="H25" s="266"/>
      <c r="I25" s="176"/>
      <c r="J25" s="111"/>
      <c r="K25" s="112"/>
      <c r="L25" s="100"/>
      <c r="M25" s="100"/>
      <c r="N25" s="100"/>
      <c r="O25" s="113"/>
    </row>
    <row r="26" spans="1:15" ht="12.75">
      <c r="A26" s="257"/>
      <c r="B26" s="271" t="s">
        <v>1224</v>
      </c>
      <c r="C26" s="244" t="s">
        <v>75</v>
      </c>
      <c r="D26" s="272">
        <v>170</v>
      </c>
      <c r="E26" s="273"/>
      <c r="F26" s="274"/>
      <c r="G26" s="176"/>
      <c r="H26" s="266"/>
      <c r="I26" s="176"/>
      <c r="J26" s="111"/>
      <c r="K26" s="112"/>
      <c r="L26" s="100"/>
      <c r="M26" s="100"/>
      <c r="N26" s="100"/>
      <c r="O26" s="113"/>
    </row>
    <row r="27" spans="1:15" ht="12.75">
      <c r="A27" s="257"/>
      <c r="B27" s="271" t="s">
        <v>1225</v>
      </c>
      <c r="C27" s="244" t="s">
        <v>75</v>
      </c>
      <c r="D27" s="272">
        <v>12</v>
      </c>
      <c r="E27" s="273"/>
      <c r="F27" s="274"/>
      <c r="G27" s="176"/>
      <c r="H27" s="266"/>
      <c r="I27" s="176"/>
      <c r="J27" s="111"/>
      <c r="K27" s="112"/>
      <c r="L27" s="100"/>
      <c r="M27" s="100"/>
      <c r="N27" s="100"/>
      <c r="O27" s="113"/>
    </row>
    <row r="28" spans="1:15" ht="12.75">
      <c r="A28" s="275"/>
      <c r="B28" s="166" t="s">
        <v>441</v>
      </c>
      <c r="C28" s="172" t="s">
        <v>1179</v>
      </c>
      <c r="D28" s="193">
        <v>1</v>
      </c>
      <c r="E28" s="277"/>
      <c r="F28" s="274"/>
      <c r="G28" s="176"/>
      <c r="H28" s="266"/>
      <c r="I28" s="176"/>
      <c r="J28" s="111"/>
      <c r="K28" s="112"/>
      <c r="L28" s="100"/>
      <c r="M28" s="100"/>
      <c r="N28" s="100"/>
      <c r="O28" s="113"/>
    </row>
    <row r="29" spans="1:15" ht="12.75">
      <c r="A29" s="275"/>
      <c r="B29" s="290" t="s">
        <v>1226</v>
      </c>
      <c r="C29" s="172"/>
      <c r="D29" s="193"/>
      <c r="E29" s="277"/>
      <c r="F29" s="274"/>
      <c r="G29" s="176"/>
      <c r="H29" s="266"/>
      <c r="I29" s="176"/>
      <c r="J29" s="111"/>
      <c r="K29" s="112"/>
      <c r="L29" s="100"/>
      <c r="M29" s="100"/>
      <c r="N29" s="100"/>
      <c r="O29" s="113"/>
    </row>
    <row r="30" spans="1:15" ht="12.75">
      <c r="A30" s="275"/>
      <c r="B30" s="180" t="s">
        <v>1227</v>
      </c>
      <c r="C30" s="172" t="s">
        <v>73</v>
      </c>
      <c r="D30" s="193">
        <v>1</v>
      </c>
      <c r="E30" s="278"/>
      <c r="F30" s="274"/>
      <c r="G30" s="176"/>
      <c r="H30" s="266"/>
      <c r="I30" s="176"/>
      <c r="J30" s="111"/>
      <c r="K30" s="112"/>
      <c r="L30" s="100"/>
      <c r="M30" s="100"/>
      <c r="N30" s="100"/>
      <c r="O30" s="113"/>
    </row>
    <row r="31" spans="1:15" ht="12.75">
      <c r="A31" s="275"/>
      <c r="B31" s="180" t="s">
        <v>1228</v>
      </c>
      <c r="C31" s="172" t="s">
        <v>73</v>
      </c>
      <c r="D31" s="193">
        <v>1</v>
      </c>
      <c r="E31" s="278"/>
      <c r="F31" s="274"/>
      <c r="G31" s="176"/>
      <c r="H31" s="266"/>
      <c r="I31" s="176"/>
      <c r="J31" s="111"/>
      <c r="K31" s="112"/>
      <c r="L31" s="100"/>
      <c r="M31" s="100"/>
      <c r="N31" s="100"/>
      <c r="O31" s="113"/>
    </row>
    <row r="32" spans="1:15" ht="25.5">
      <c r="A32" s="275"/>
      <c r="B32" s="180" t="s">
        <v>1229</v>
      </c>
      <c r="C32" s="172" t="s">
        <v>73</v>
      </c>
      <c r="D32" s="193">
        <v>2</v>
      </c>
      <c r="E32" s="278"/>
      <c r="F32" s="274"/>
      <c r="G32" s="176"/>
      <c r="H32" s="266"/>
      <c r="I32" s="176"/>
      <c r="J32" s="111"/>
      <c r="K32" s="112"/>
      <c r="L32" s="100"/>
      <c r="M32" s="100"/>
      <c r="N32" s="100"/>
      <c r="O32" s="113"/>
    </row>
    <row r="33" spans="1:15" ht="25.5">
      <c r="A33" s="275"/>
      <c r="B33" s="180" t="s">
        <v>1230</v>
      </c>
      <c r="C33" s="172" t="s">
        <v>73</v>
      </c>
      <c r="D33" s="193">
        <v>12</v>
      </c>
      <c r="E33" s="278"/>
      <c r="F33" s="274"/>
      <c r="G33" s="176"/>
      <c r="H33" s="266"/>
      <c r="I33" s="176"/>
      <c r="J33" s="111"/>
      <c r="K33" s="112"/>
      <c r="L33" s="100"/>
      <c r="M33" s="100"/>
      <c r="N33" s="100"/>
      <c r="O33" s="113"/>
    </row>
    <row r="34" spans="1:15" ht="12.75">
      <c r="A34" s="275"/>
      <c r="B34" s="180" t="s">
        <v>1231</v>
      </c>
      <c r="C34" s="172" t="s">
        <v>73</v>
      </c>
      <c r="D34" s="193">
        <v>12</v>
      </c>
      <c r="E34" s="278"/>
      <c r="F34" s="274"/>
      <c r="G34" s="176"/>
      <c r="H34" s="266"/>
      <c r="I34" s="176"/>
      <c r="J34" s="111"/>
      <c r="K34" s="112"/>
      <c r="L34" s="100"/>
      <c r="M34" s="100"/>
      <c r="N34" s="100"/>
      <c r="O34" s="113"/>
    </row>
    <row r="35" spans="1:15" ht="12.75">
      <c r="A35" s="275"/>
      <c r="B35" s="180" t="s">
        <v>1232</v>
      </c>
      <c r="C35" s="172" t="s">
        <v>73</v>
      </c>
      <c r="D35" s="193">
        <v>12</v>
      </c>
      <c r="E35" s="278"/>
      <c r="F35" s="274"/>
      <c r="G35" s="176"/>
      <c r="H35" s="266"/>
      <c r="I35" s="176"/>
      <c r="J35" s="111"/>
      <c r="K35" s="112"/>
      <c r="L35" s="100"/>
      <c r="M35" s="100"/>
      <c r="N35" s="100"/>
      <c r="O35" s="113"/>
    </row>
    <row r="36" spans="1:15" ht="25.5">
      <c r="A36" s="275"/>
      <c r="B36" s="180" t="s">
        <v>1233</v>
      </c>
      <c r="C36" s="172" t="s">
        <v>73</v>
      </c>
      <c r="D36" s="193">
        <v>24</v>
      </c>
      <c r="E36" s="278"/>
      <c r="F36" s="274"/>
      <c r="G36" s="176"/>
      <c r="H36" s="266"/>
      <c r="I36" s="176"/>
      <c r="J36" s="111"/>
      <c r="K36" s="112"/>
      <c r="L36" s="100"/>
      <c r="M36" s="100"/>
      <c r="N36" s="100"/>
      <c r="O36" s="113"/>
    </row>
    <row r="37" spans="1:15" ht="12.75">
      <c r="A37" s="275"/>
      <c r="B37" s="180" t="s">
        <v>1234</v>
      </c>
      <c r="C37" s="172" t="s">
        <v>73</v>
      </c>
      <c r="D37" s="193">
        <v>1</v>
      </c>
      <c r="E37" s="278"/>
      <c r="F37" s="274"/>
      <c r="G37" s="176"/>
      <c r="H37" s="266"/>
      <c r="I37" s="176"/>
      <c r="J37" s="111"/>
      <c r="K37" s="112"/>
      <c r="L37" s="100"/>
      <c r="M37" s="100"/>
      <c r="N37" s="100"/>
      <c r="O37" s="113"/>
    </row>
    <row r="38" spans="1:15" ht="12.75">
      <c r="A38" s="275"/>
      <c r="B38" s="180" t="s">
        <v>1235</v>
      </c>
      <c r="C38" s="172" t="s">
        <v>73</v>
      </c>
      <c r="D38" s="193">
        <v>2</v>
      </c>
      <c r="E38" s="278"/>
      <c r="F38" s="274"/>
      <c r="G38" s="176"/>
      <c r="H38" s="266"/>
      <c r="I38" s="176"/>
      <c r="J38" s="111"/>
      <c r="K38" s="112"/>
      <c r="L38" s="100"/>
      <c r="M38" s="100"/>
      <c r="N38" s="100"/>
      <c r="O38" s="113"/>
    </row>
    <row r="39" spans="1:15" ht="12.75">
      <c r="A39" s="275"/>
      <c r="B39" s="180" t="s">
        <v>1236</v>
      </c>
      <c r="C39" s="172" t="s">
        <v>73</v>
      </c>
      <c r="D39" s="193">
        <v>4</v>
      </c>
      <c r="E39" s="278"/>
      <c r="F39" s="274"/>
      <c r="G39" s="176"/>
      <c r="H39" s="266"/>
      <c r="I39" s="176"/>
      <c r="J39" s="111"/>
      <c r="K39" s="112"/>
      <c r="L39" s="100"/>
      <c r="M39" s="100"/>
      <c r="N39" s="100"/>
      <c r="O39" s="113"/>
    </row>
    <row r="40" spans="1:15" ht="12.75">
      <c r="A40" s="275"/>
      <c r="B40" s="180" t="s">
        <v>1237</v>
      </c>
      <c r="C40" s="172" t="s">
        <v>75</v>
      </c>
      <c r="D40" s="193">
        <v>450</v>
      </c>
      <c r="E40" s="278"/>
      <c r="F40" s="274"/>
      <c r="G40" s="176"/>
      <c r="H40" s="266"/>
      <c r="I40" s="176"/>
      <c r="J40" s="111"/>
      <c r="K40" s="112"/>
      <c r="L40" s="100"/>
      <c r="M40" s="100"/>
      <c r="N40" s="100"/>
      <c r="O40" s="113"/>
    </row>
    <row r="41" spans="1:15" ht="12.75">
      <c r="A41" s="275"/>
      <c r="B41" s="180" t="s">
        <v>1238</v>
      </c>
      <c r="C41" s="172" t="s">
        <v>75</v>
      </c>
      <c r="D41" s="193">
        <v>450</v>
      </c>
      <c r="E41" s="278"/>
      <c r="F41" s="274"/>
      <c r="G41" s="176"/>
      <c r="H41" s="266"/>
      <c r="I41" s="176"/>
      <c r="J41" s="111"/>
      <c r="K41" s="112"/>
      <c r="L41" s="100"/>
      <c r="M41" s="100"/>
      <c r="N41" s="100"/>
      <c r="O41" s="113"/>
    </row>
    <row r="42" spans="1:15" ht="12.75">
      <c r="A42" s="275"/>
      <c r="B42" s="180" t="s">
        <v>1239</v>
      </c>
      <c r="C42" s="172" t="s">
        <v>75</v>
      </c>
      <c r="D42" s="193">
        <v>5</v>
      </c>
      <c r="E42" s="278"/>
      <c r="F42" s="274"/>
      <c r="G42" s="176"/>
      <c r="H42" s="266"/>
      <c r="I42" s="176"/>
      <c r="J42" s="111"/>
      <c r="K42" s="112"/>
      <c r="L42" s="100"/>
      <c r="M42" s="100"/>
      <c r="N42" s="100"/>
      <c r="O42" s="113"/>
    </row>
    <row r="43" spans="1:15" ht="12.75">
      <c r="A43" s="275"/>
      <c r="B43" s="180" t="s">
        <v>1240</v>
      </c>
      <c r="C43" s="172" t="s">
        <v>75</v>
      </c>
      <c r="D43" s="193">
        <v>15</v>
      </c>
      <c r="E43" s="278"/>
      <c r="F43" s="274"/>
      <c r="G43" s="176"/>
      <c r="H43" s="266"/>
      <c r="I43" s="176"/>
      <c r="J43" s="111"/>
      <c r="K43" s="112"/>
      <c r="L43" s="100"/>
      <c r="M43" s="100"/>
      <c r="N43" s="100"/>
      <c r="O43" s="113"/>
    </row>
    <row r="44" spans="1:15" ht="12.75">
      <c r="A44" s="275"/>
      <c r="B44" s="166" t="s">
        <v>441</v>
      </c>
      <c r="C44" s="172" t="s">
        <v>1179</v>
      </c>
      <c r="D44" s="193">
        <v>1</v>
      </c>
      <c r="E44" s="278"/>
      <c r="F44" s="274"/>
      <c r="G44" s="176"/>
      <c r="H44" s="266"/>
      <c r="I44" s="176"/>
      <c r="J44" s="111"/>
      <c r="K44" s="112"/>
      <c r="L44" s="100"/>
      <c r="M44" s="100"/>
      <c r="N44" s="100"/>
      <c r="O44" s="113"/>
    </row>
    <row r="45" spans="1:15" ht="12.75">
      <c r="A45" s="275"/>
      <c r="B45" s="171" t="s">
        <v>1180</v>
      </c>
      <c r="C45" s="172"/>
      <c r="D45" s="193"/>
      <c r="E45" s="174"/>
      <c r="F45" s="274"/>
      <c r="G45" s="176"/>
      <c r="H45" s="266"/>
      <c r="I45" s="176"/>
      <c r="J45" s="111"/>
      <c r="K45" s="112"/>
      <c r="L45" s="100"/>
      <c r="M45" s="100"/>
      <c r="N45" s="100"/>
      <c r="O45" s="113"/>
    </row>
    <row r="46" spans="1:15" ht="12.75">
      <c r="A46" s="275"/>
      <c r="B46" s="180" t="s">
        <v>1241</v>
      </c>
      <c r="C46" s="172" t="s">
        <v>75</v>
      </c>
      <c r="D46" s="193">
        <v>11</v>
      </c>
      <c r="E46" s="174"/>
      <c r="F46" s="274"/>
      <c r="G46" s="176"/>
      <c r="H46" s="266"/>
      <c r="I46" s="176"/>
      <c r="J46" s="111"/>
      <c r="K46" s="112"/>
      <c r="L46" s="100"/>
      <c r="M46" s="100"/>
      <c r="N46" s="100"/>
      <c r="O46" s="113"/>
    </row>
    <row r="47" spans="1:15" ht="25.5">
      <c r="A47" s="275"/>
      <c r="B47" s="180" t="s">
        <v>1242</v>
      </c>
      <c r="C47" s="172" t="s">
        <v>1179</v>
      </c>
      <c r="D47" s="193">
        <v>1</v>
      </c>
      <c r="E47" s="174"/>
      <c r="F47" s="274"/>
      <c r="G47" s="176"/>
      <c r="H47" s="176"/>
      <c r="I47" s="176"/>
      <c r="J47" s="111"/>
      <c r="K47" s="112"/>
      <c r="L47" s="100"/>
      <c r="M47" s="100"/>
      <c r="N47" s="100"/>
      <c r="O47" s="113"/>
    </row>
    <row r="48" spans="1:15" ht="25.5">
      <c r="A48" s="275"/>
      <c r="B48" s="180" t="s">
        <v>1182</v>
      </c>
      <c r="C48" s="172" t="s">
        <v>1179</v>
      </c>
      <c r="D48" s="193">
        <v>1</v>
      </c>
      <c r="E48" s="174"/>
      <c r="F48" s="274"/>
      <c r="G48" s="176"/>
      <c r="H48" s="266"/>
      <c r="I48" s="176"/>
      <c r="J48" s="111"/>
      <c r="K48" s="112"/>
      <c r="L48" s="100"/>
      <c r="M48" s="100"/>
      <c r="N48" s="100"/>
      <c r="O48" s="113"/>
    </row>
    <row r="49" spans="1:15" ht="12.75">
      <c r="A49" s="275"/>
      <c r="B49" s="279" t="s">
        <v>1183</v>
      </c>
      <c r="C49" s="172" t="s">
        <v>1179</v>
      </c>
      <c r="D49" s="193">
        <v>1</v>
      </c>
      <c r="E49" s="174"/>
      <c r="F49" s="274"/>
      <c r="G49" s="176"/>
      <c r="H49" s="176"/>
      <c r="I49" s="176"/>
      <c r="J49" s="111"/>
      <c r="K49" s="112"/>
      <c r="L49" s="100"/>
      <c r="M49" s="100"/>
      <c r="N49" s="100"/>
      <c r="O49" s="113"/>
    </row>
    <row r="50" spans="1:15" ht="12.75">
      <c r="A50" s="275"/>
      <c r="B50" s="280" t="s">
        <v>1465</v>
      </c>
      <c r="C50" s="172"/>
      <c r="D50" s="193"/>
      <c r="E50" s="174"/>
      <c r="F50" s="274"/>
      <c r="G50" s="176"/>
      <c r="H50" s="176"/>
      <c r="I50" s="176"/>
      <c r="J50" s="111"/>
      <c r="K50" s="130"/>
      <c r="L50" s="127"/>
      <c r="M50" s="127"/>
      <c r="N50" s="127"/>
      <c r="O50" s="131"/>
    </row>
    <row r="51" spans="1:15" ht="12.75">
      <c r="A51" s="428"/>
      <c r="B51" s="475" t="s">
        <v>1466</v>
      </c>
      <c r="C51" s="172" t="s">
        <v>78</v>
      </c>
      <c r="D51" s="193">
        <v>1</v>
      </c>
      <c r="E51" s="174"/>
      <c r="F51" s="274"/>
      <c r="G51" s="176"/>
      <c r="H51" s="176"/>
      <c r="I51" s="176"/>
      <c r="J51" s="111"/>
      <c r="K51" s="130"/>
      <c r="L51" s="127"/>
      <c r="M51" s="127"/>
      <c r="N51" s="127"/>
      <c r="O51" s="131"/>
    </row>
    <row r="52" spans="1:15" ht="25.5">
      <c r="A52" s="211"/>
      <c r="B52" s="475" t="s">
        <v>1471</v>
      </c>
      <c r="C52" s="172" t="s">
        <v>78</v>
      </c>
      <c r="D52" s="193">
        <v>1</v>
      </c>
      <c r="E52" s="174"/>
      <c r="F52" s="274"/>
      <c r="G52" s="176"/>
      <c r="H52" s="176"/>
      <c r="I52" s="176"/>
      <c r="J52" s="111"/>
      <c r="K52" s="130"/>
      <c r="L52" s="127"/>
      <c r="M52" s="127"/>
      <c r="N52" s="127"/>
      <c r="O52" s="131"/>
    </row>
    <row r="53" spans="1:15" ht="12.75">
      <c r="A53" s="211"/>
      <c r="B53" s="280" t="s">
        <v>1137</v>
      </c>
      <c r="C53" s="172"/>
      <c r="D53" s="193"/>
      <c r="E53" s="188"/>
      <c r="F53" s="183"/>
      <c r="G53" s="176"/>
      <c r="H53" s="176"/>
      <c r="I53" s="176"/>
      <c r="J53" s="111"/>
      <c r="K53" s="130"/>
      <c r="L53" s="127"/>
      <c r="M53" s="127"/>
      <c r="N53" s="127"/>
      <c r="O53" s="131"/>
    </row>
    <row r="54" spans="1:15" ht="12.75">
      <c r="A54" s="314"/>
      <c r="B54" s="476" t="s">
        <v>1137</v>
      </c>
      <c r="C54" s="172" t="s">
        <v>78</v>
      </c>
      <c r="D54" s="193">
        <v>1</v>
      </c>
      <c r="E54" s="281"/>
      <c r="F54" s="282"/>
      <c r="G54" s="282"/>
      <c r="H54" s="282"/>
      <c r="I54" s="282"/>
      <c r="J54" s="283"/>
      <c r="K54" s="328"/>
      <c r="L54" s="282"/>
      <c r="M54" s="282"/>
      <c r="N54" s="282"/>
      <c r="O54" s="310"/>
    </row>
    <row r="55" spans="1:16" ht="12.75">
      <c r="A55" s="554" t="s">
        <v>91</v>
      </c>
      <c r="B55" s="554"/>
      <c r="C55" s="554"/>
      <c r="D55" s="554"/>
      <c r="E55" s="554"/>
      <c r="F55" s="554"/>
      <c r="G55" s="554"/>
      <c r="H55" s="554"/>
      <c r="I55" s="554"/>
      <c r="J55" s="554"/>
      <c r="K55" s="132">
        <f>SUM(K28:K54)</f>
        <v>0</v>
      </c>
      <c r="L55" s="132">
        <f>SUM(L28:L54)</f>
        <v>0</v>
      </c>
      <c r="M55" s="132">
        <f>SUM(M28:M54)</f>
        <v>0</v>
      </c>
      <c r="N55" s="132">
        <f>SUM(N28:N54)</f>
        <v>0</v>
      </c>
      <c r="O55" s="133">
        <f>SUM(O28:O54)</f>
        <v>0</v>
      </c>
      <c r="P55" s="134"/>
    </row>
    <row r="56" spans="1:15" ht="12.75">
      <c r="A56" s="555" t="s">
        <v>92</v>
      </c>
      <c r="B56" s="555"/>
      <c r="C56" s="555"/>
      <c r="D56" s="555"/>
      <c r="E56" s="555"/>
      <c r="F56" s="555"/>
      <c r="G56" s="555"/>
      <c r="H56" s="555"/>
      <c r="I56" s="555"/>
      <c r="J56" s="135">
        <v>0.05</v>
      </c>
      <c r="K56" s="136"/>
      <c r="L56" s="136"/>
      <c r="M56"/>
      <c r="N56" s="137">
        <f>ROUND(M55*J56,2)</f>
        <v>0</v>
      </c>
      <c r="O56" s="138">
        <f>SUM(M56:N56)</f>
        <v>0</v>
      </c>
    </row>
    <row r="57" spans="1:17" ht="12.75">
      <c r="A57" s="556" t="s">
        <v>93</v>
      </c>
      <c r="B57" s="556"/>
      <c r="C57" s="556"/>
      <c r="D57" s="556"/>
      <c r="E57" s="556"/>
      <c r="F57" s="556"/>
      <c r="G57" s="556"/>
      <c r="H57" s="556"/>
      <c r="I57" s="556"/>
      <c r="J57" s="556"/>
      <c r="K57" s="139">
        <f>SUM(K55:K56)</f>
        <v>0</v>
      </c>
      <c r="L57" s="139">
        <f>SUM(L55:L56)</f>
        <v>0</v>
      </c>
      <c r="M57" s="139">
        <f>SUM(M55:M56)</f>
        <v>0</v>
      </c>
      <c r="N57" s="139">
        <f>SUM(N55:N56)</f>
        <v>0</v>
      </c>
      <c r="O57" s="140">
        <f>SUM(O55:O56)</f>
        <v>0</v>
      </c>
      <c r="Q57" s="134"/>
    </row>
    <row r="58" ht="7.5" customHeight="1"/>
    <row r="59" spans="1:15" ht="12.75">
      <c r="A59" s="141"/>
      <c r="B59" s="142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3" t="s">
        <v>94</v>
      </c>
      <c r="N59" s="557">
        <f>O57</f>
        <v>0</v>
      </c>
      <c r="O59" s="557"/>
    </row>
    <row r="60" spans="1:15" ht="6" customHeight="1">
      <c r="A60" s="1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1"/>
      <c r="N60" s="141"/>
      <c r="O60" s="141"/>
    </row>
    <row r="61" spans="1:15" ht="15">
      <c r="A61" s="145" t="s">
        <v>95</v>
      </c>
      <c r="B61" s="146"/>
      <c r="C61" s="147"/>
      <c r="D61" s="147"/>
      <c r="E61" s="148"/>
      <c r="F61" s="148"/>
      <c r="G61" s="148"/>
      <c r="H61" s="149"/>
      <c r="I61" s="150"/>
      <c r="J61" s="558"/>
      <c r="K61" s="558"/>
      <c r="L61" s="558"/>
      <c r="M61" s="558"/>
      <c r="N61" s="558"/>
      <c r="O61" s="558"/>
    </row>
    <row r="62" spans="1:15" ht="12.75">
      <c r="A62" s="141"/>
      <c r="C62" s="151" t="s">
        <v>10</v>
      </c>
      <c r="D62" s="151"/>
      <c r="E62" s="3"/>
      <c r="F62" s="3"/>
      <c r="G62" s="3"/>
      <c r="H62" s="152"/>
      <c r="I62" s="152"/>
      <c r="J62" s="559"/>
      <c r="K62" s="559"/>
      <c r="L62" s="559"/>
      <c r="M62" s="559"/>
      <c r="N62" s="559"/>
      <c r="O62" s="559"/>
    </row>
    <row r="63" spans="1:15" ht="15">
      <c r="A63" s="153"/>
      <c r="B63" s="154"/>
      <c r="C63" s="63"/>
      <c r="D63" s="63"/>
      <c r="E63" s="63"/>
      <c r="F63" s="63"/>
      <c r="G63" s="63"/>
      <c r="H63" s="155"/>
      <c r="I63" s="155"/>
      <c r="J63" s="155"/>
      <c r="K63" s="155"/>
      <c r="L63" s="155"/>
      <c r="M63" s="155"/>
      <c r="N63" s="155"/>
      <c r="O63" s="155"/>
    </row>
    <row r="82" ht="12.75">
      <c r="O82" s="74"/>
    </row>
  </sheetData>
  <sheetProtection selectLockedCells="1" selectUnlockedCells="1"/>
  <mergeCells count="20">
    <mergeCell ref="A55:J55"/>
    <mergeCell ref="A56:I56"/>
    <mergeCell ref="A57:J57"/>
    <mergeCell ref="N59:O59"/>
    <mergeCell ref="J61:O61"/>
    <mergeCell ref="J62:O6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1243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1244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O49</f>
        <v>0</v>
      </c>
      <c r="O6" s="549"/>
    </row>
    <row r="7" spans="1:15" ht="15">
      <c r="A7" s="550" t="s">
        <v>1245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89"/>
      <c r="B12" s="90"/>
      <c r="C12" s="91"/>
      <c r="D12" s="92"/>
      <c r="E12" s="89"/>
      <c r="F12" s="91"/>
      <c r="G12" s="91"/>
      <c r="H12" s="91"/>
      <c r="I12" s="91"/>
      <c r="J12" s="93"/>
      <c r="K12" s="94"/>
      <c r="L12" s="91"/>
      <c r="M12" s="91"/>
      <c r="N12" s="91"/>
      <c r="O12" s="93"/>
    </row>
    <row r="13" spans="1:15" ht="28.5">
      <c r="A13" s="257"/>
      <c r="B13" s="271" t="s">
        <v>1246</v>
      </c>
      <c r="C13" s="244" t="s">
        <v>73</v>
      </c>
      <c r="D13" s="272">
        <v>1</v>
      </c>
      <c r="E13" s="273"/>
      <c r="F13" s="274"/>
      <c r="G13" s="176"/>
      <c r="H13" s="274"/>
      <c r="I13" s="274"/>
      <c r="J13" s="102"/>
      <c r="K13" s="103"/>
      <c r="L13" s="101"/>
      <c r="M13" s="101"/>
      <c r="N13" s="101"/>
      <c r="O13" s="104"/>
    </row>
    <row r="14" spans="1:15" ht="12.75">
      <c r="A14" s="257"/>
      <c r="B14" s="271" t="s">
        <v>1247</v>
      </c>
      <c r="C14" s="244" t="s">
        <v>73</v>
      </c>
      <c r="D14" s="272">
        <v>1</v>
      </c>
      <c r="E14" s="273"/>
      <c r="F14" s="274"/>
      <c r="G14" s="176"/>
      <c r="H14" s="274"/>
      <c r="I14" s="274"/>
      <c r="J14" s="102"/>
      <c r="K14" s="103"/>
      <c r="L14" s="101"/>
      <c r="M14" s="101"/>
      <c r="N14" s="101"/>
      <c r="O14" s="104"/>
    </row>
    <row r="15" spans="1:15" ht="12.75">
      <c r="A15" s="257"/>
      <c r="B15" s="271" t="s">
        <v>1248</v>
      </c>
      <c r="C15" s="244" t="s">
        <v>73</v>
      </c>
      <c r="D15" s="272">
        <v>1</v>
      </c>
      <c r="E15" s="273"/>
      <c r="F15" s="274"/>
      <c r="G15" s="176"/>
      <c r="H15" s="274"/>
      <c r="I15" s="274"/>
      <c r="J15" s="102"/>
      <c r="K15" s="103"/>
      <c r="L15" s="101"/>
      <c r="M15" s="101"/>
      <c r="N15" s="101"/>
      <c r="O15" s="104"/>
    </row>
    <row r="16" spans="1:15" ht="12.75">
      <c r="A16" s="257"/>
      <c r="B16" s="271" t="s">
        <v>1249</v>
      </c>
      <c r="C16" s="244" t="s">
        <v>73</v>
      </c>
      <c r="D16" s="272">
        <v>1</v>
      </c>
      <c r="E16" s="273"/>
      <c r="F16" s="274"/>
      <c r="G16" s="176"/>
      <c r="H16" s="274"/>
      <c r="I16" s="274"/>
      <c r="J16" s="102"/>
      <c r="K16" s="103"/>
      <c r="L16" s="101"/>
      <c r="M16" s="101"/>
      <c r="N16" s="101"/>
      <c r="O16" s="104"/>
    </row>
    <row r="17" spans="1:15" ht="12.75">
      <c r="A17" s="257"/>
      <c r="B17" s="271" t="s">
        <v>1250</v>
      </c>
      <c r="C17" s="244" t="s">
        <v>73</v>
      </c>
      <c r="D17" s="272">
        <v>1</v>
      </c>
      <c r="E17" s="273"/>
      <c r="F17" s="274"/>
      <c r="G17" s="176"/>
      <c r="H17" s="274"/>
      <c r="I17" s="274"/>
      <c r="J17" s="102"/>
      <c r="K17" s="103"/>
      <c r="L17" s="101"/>
      <c r="M17" s="101"/>
      <c r="N17" s="101"/>
      <c r="O17" s="104"/>
    </row>
    <row r="18" spans="1:15" ht="12.75">
      <c r="A18" s="257"/>
      <c r="B18" s="271" t="s">
        <v>1251</v>
      </c>
      <c r="C18" s="244" t="s">
        <v>73</v>
      </c>
      <c r="D18" s="272">
        <v>1</v>
      </c>
      <c r="E18" s="273"/>
      <c r="F18" s="274"/>
      <c r="G18" s="176"/>
      <c r="H18" s="274"/>
      <c r="I18" s="274"/>
      <c r="J18" s="102"/>
      <c r="K18" s="103"/>
      <c r="L18" s="101"/>
      <c r="M18" s="101"/>
      <c r="N18" s="101"/>
      <c r="O18" s="104"/>
    </row>
    <row r="19" spans="1:15" ht="12.75">
      <c r="A19" s="257"/>
      <c r="B19" s="271" t="s">
        <v>1252</v>
      </c>
      <c r="C19" s="244" t="s">
        <v>73</v>
      </c>
      <c r="D19" s="272">
        <v>2</v>
      </c>
      <c r="E19" s="273"/>
      <c r="F19" s="274"/>
      <c r="G19" s="176"/>
      <c r="H19" s="274"/>
      <c r="I19" s="274"/>
      <c r="J19" s="102"/>
      <c r="K19" s="103"/>
      <c r="L19" s="101"/>
      <c r="M19" s="101"/>
      <c r="N19" s="101"/>
      <c r="O19" s="104"/>
    </row>
    <row r="20" spans="1:15" ht="12.75">
      <c r="A20" s="257"/>
      <c r="B20" s="271" t="s">
        <v>1253</v>
      </c>
      <c r="C20" s="244" t="s">
        <v>73</v>
      </c>
      <c r="D20" s="272">
        <v>1</v>
      </c>
      <c r="E20" s="273"/>
      <c r="F20" s="274"/>
      <c r="G20" s="176"/>
      <c r="H20" s="274"/>
      <c r="I20" s="274"/>
      <c r="J20" s="102"/>
      <c r="K20" s="103"/>
      <c r="L20" s="101"/>
      <c r="M20" s="101"/>
      <c r="N20" s="101"/>
      <c r="O20" s="104"/>
    </row>
    <row r="21" spans="1:15" ht="12.75">
      <c r="A21" s="257"/>
      <c r="B21" s="271" t="s">
        <v>588</v>
      </c>
      <c r="C21" s="244" t="s">
        <v>73</v>
      </c>
      <c r="D21" s="272">
        <v>1</v>
      </c>
      <c r="E21" s="273"/>
      <c r="F21" s="274"/>
      <c r="G21" s="176"/>
      <c r="H21" s="274"/>
      <c r="I21" s="274"/>
      <c r="J21" s="102"/>
      <c r="K21" s="103"/>
      <c r="L21" s="101"/>
      <c r="M21" s="101"/>
      <c r="N21" s="101"/>
      <c r="O21" s="104"/>
    </row>
    <row r="22" spans="1:15" ht="12.75">
      <c r="A22" s="257"/>
      <c r="B22" s="271" t="s">
        <v>1254</v>
      </c>
      <c r="C22" s="244" t="s">
        <v>73</v>
      </c>
      <c r="D22" s="272">
        <v>1</v>
      </c>
      <c r="E22" s="273"/>
      <c r="F22" s="274"/>
      <c r="G22" s="176"/>
      <c r="H22" s="274"/>
      <c r="I22" s="274"/>
      <c r="J22" s="102"/>
      <c r="K22" s="103"/>
      <c r="L22" s="101"/>
      <c r="M22" s="101"/>
      <c r="N22" s="101"/>
      <c r="O22" s="104"/>
    </row>
    <row r="23" spans="1:15" ht="12.75">
      <c r="A23" s="257"/>
      <c r="B23" s="271" t="s">
        <v>1255</v>
      </c>
      <c r="C23" s="244" t="s">
        <v>75</v>
      </c>
      <c r="D23" s="272">
        <v>4</v>
      </c>
      <c r="E23" s="273"/>
      <c r="F23" s="274"/>
      <c r="G23" s="176"/>
      <c r="H23" s="274"/>
      <c r="I23" s="274"/>
      <c r="J23" s="102"/>
      <c r="K23" s="103"/>
      <c r="L23" s="101"/>
      <c r="M23" s="101"/>
      <c r="N23" s="101"/>
      <c r="O23" s="104"/>
    </row>
    <row r="24" spans="1:15" ht="12.75">
      <c r="A24" s="257"/>
      <c r="B24" s="271" t="s">
        <v>1256</v>
      </c>
      <c r="C24" s="244" t="s">
        <v>75</v>
      </c>
      <c r="D24" s="272">
        <v>11</v>
      </c>
      <c r="E24" s="273"/>
      <c r="F24" s="274"/>
      <c r="G24" s="176"/>
      <c r="H24" s="274"/>
      <c r="I24" s="274"/>
      <c r="J24" s="102"/>
      <c r="K24" s="103"/>
      <c r="L24" s="101"/>
      <c r="M24" s="101"/>
      <c r="N24" s="101"/>
      <c r="O24" s="104"/>
    </row>
    <row r="25" spans="1:15" ht="12.75">
      <c r="A25" s="257"/>
      <c r="B25" s="271" t="s">
        <v>1257</v>
      </c>
      <c r="C25" s="244" t="s">
        <v>75</v>
      </c>
      <c r="D25" s="272">
        <v>1</v>
      </c>
      <c r="E25" s="273"/>
      <c r="F25" s="274"/>
      <c r="G25" s="176"/>
      <c r="H25" s="274"/>
      <c r="I25" s="274"/>
      <c r="J25" s="102"/>
      <c r="K25" s="103"/>
      <c r="L25" s="101"/>
      <c r="M25" s="101"/>
      <c r="N25" s="101"/>
      <c r="O25" s="104"/>
    </row>
    <row r="26" spans="1:15" ht="12.75">
      <c r="A26" s="257"/>
      <c r="B26" s="271" t="s">
        <v>1258</v>
      </c>
      <c r="C26" s="244" t="s">
        <v>75</v>
      </c>
      <c r="D26" s="272">
        <v>1</v>
      </c>
      <c r="E26" s="273"/>
      <c r="F26" s="274"/>
      <c r="G26" s="176"/>
      <c r="H26" s="274"/>
      <c r="I26" s="274"/>
      <c r="J26" s="102"/>
      <c r="K26" s="103"/>
      <c r="L26" s="101"/>
      <c r="M26" s="101"/>
      <c r="N26" s="101"/>
      <c r="O26" s="104"/>
    </row>
    <row r="27" spans="1:15" ht="12.75">
      <c r="A27" s="257"/>
      <c r="B27" s="271" t="s">
        <v>1259</v>
      </c>
      <c r="C27" s="244" t="s">
        <v>75</v>
      </c>
      <c r="D27" s="272">
        <v>1</v>
      </c>
      <c r="E27" s="273"/>
      <c r="F27" s="274"/>
      <c r="G27" s="176"/>
      <c r="H27" s="274"/>
      <c r="I27" s="274"/>
      <c r="J27" s="102"/>
      <c r="K27" s="103"/>
      <c r="L27" s="101"/>
      <c r="M27" s="101"/>
      <c r="N27" s="101"/>
      <c r="O27" s="104"/>
    </row>
    <row r="28" spans="1:15" ht="12.75">
      <c r="A28" s="257"/>
      <c r="B28" s="271" t="s">
        <v>1260</v>
      </c>
      <c r="C28" s="244" t="s">
        <v>73</v>
      </c>
      <c r="D28" s="272">
        <v>1</v>
      </c>
      <c r="E28" s="273"/>
      <c r="F28" s="274"/>
      <c r="G28" s="176"/>
      <c r="H28" s="274"/>
      <c r="I28" s="274"/>
      <c r="J28" s="102"/>
      <c r="K28" s="103"/>
      <c r="L28" s="101"/>
      <c r="M28" s="101"/>
      <c r="N28" s="101"/>
      <c r="O28" s="104"/>
    </row>
    <row r="29" spans="1:15" ht="12.75">
      <c r="A29" s="257"/>
      <c r="B29" s="271" t="s">
        <v>1261</v>
      </c>
      <c r="C29" s="244" t="s">
        <v>73</v>
      </c>
      <c r="D29" s="272">
        <v>1</v>
      </c>
      <c r="E29" s="273"/>
      <c r="F29" s="274"/>
      <c r="G29" s="176"/>
      <c r="H29" s="274"/>
      <c r="I29" s="274"/>
      <c r="J29" s="102"/>
      <c r="K29" s="103"/>
      <c r="L29" s="101"/>
      <c r="M29" s="101"/>
      <c r="N29" s="101"/>
      <c r="O29" s="104"/>
    </row>
    <row r="30" spans="1:15" ht="15">
      <c r="A30" s="257"/>
      <c r="B30" s="271" t="s">
        <v>1262</v>
      </c>
      <c r="C30" s="244" t="s">
        <v>73</v>
      </c>
      <c r="D30" s="272">
        <v>6</v>
      </c>
      <c r="E30" s="273"/>
      <c r="F30" s="274"/>
      <c r="G30" s="176"/>
      <c r="H30" s="274"/>
      <c r="I30" s="274"/>
      <c r="J30" s="102"/>
      <c r="K30" s="103"/>
      <c r="L30" s="101"/>
      <c r="M30" s="101"/>
      <c r="N30" s="101"/>
      <c r="O30" s="104"/>
    </row>
    <row r="31" spans="1:15" ht="15">
      <c r="A31" s="257"/>
      <c r="B31" s="271" t="s">
        <v>1263</v>
      </c>
      <c r="C31" s="244" t="s">
        <v>73</v>
      </c>
      <c r="D31" s="272">
        <v>1</v>
      </c>
      <c r="E31" s="273"/>
      <c r="F31" s="274"/>
      <c r="G31" s="176"/>
      <c r="H31" s="274"/>
      <c r="I31" s="274"/>
      <c r="J31" s="102"/>
      <c r="K31" s="103"/>
      <c r="L31" s="101"/>
      <c r="M31" s="101"/>
      <c r="N31" s="101"/>
      <c r="O31" s="104"/>
    </row>
    <row r="32" spans="1:15" ht="12.75">
      <c r="A32" s="257"/>
      <c r="B32" s="271" t="s">
        <v>1264</v>
      </c>
      <c r="C32" s="244" t="s">
        <v>73</v>
      </c>
      <c r="D32" s="272">
        <v>2</v>
      </c>
      <c r="E32" s="273"/>
      <c r="F32" s="274"/>
      <c r="G32" s="176"/>
      <c r="H32" s="274"/>
      <c r="I32" s="274"/>
      <c r="J32" s="102"/>
      <c r="K32" s="103"/>
      <c r="L32" s="101"/>
      <c r="M32" s="101"/>
      <c r="N32" s="101"/>
      <c r="O32" s="104"/>
    </row>
    <row r="33" spans="1:15" ht="12.75">
      <c r="A33" s="257"/>
      <c r="B33" s="271" t="s">
        <v>1265</v>
      </c>
      <c r="C33" s="244" t="s">
        <v>73</v>
      </c>
      <c r="D33" s="272">
        <v>2</v>
      </c>
      <c r="E33" s="273"/>
      <c r="F33" s="274"/>
      <c r="G33" s="176"/>
      <c r="H33" s="274"/>
      <c r="I33" s="274"/>
      <c r="J33" s="102"/>
      <c r="K33" s="103"/>
      <c r="L33" s="101"/>
      <c r="M33" s="101"/>
      <c r="N33" s="101"/>
      <c r="O33" s="104"/>
    </row>
    <row r="34" spans="1:15" ht="12.75">
      <c r="A34" s="257"/>
      <c r="B34" s="271" t="s">
        <v>1266</v>
      </c>
      <c r="C34" s="244" t="s">
        <v>73</v>
      </c>
      <c r="D34" s="272">
        <v>2</v>
      </c>
      <c r="E34" s="273"/>
      <c r="F34" s="274"/>
      <c r="G34" s="176"/>
      <c r="H34" s="274"/>
      <c r="I34" s="274"/>
      <c r="J34" s="102"/>
      <c r="K34" s="103"/>
      <c r="L34" s="101"/>
      <c r="M34" s="101"/>
      <c r="N34" s="101"/>
      <c r="O34" s="104"/>
    </row>
    <row r="35" spans="1:15" ht="12.75">
      <c r="A35" s="257"/>
      <c r="B35" s="271" t="s">
        <v>1267</v>
      </c>
      <c r="C35" s="244" t="s">
        <v>73</v>
      </c>
      <c r="D35" s="272">
        <v>1</v>
      </c>
      <c r="E35" s="273"/>
      <c r="F35" s="274"/>
      <c r="G35" s="176"/>
      <c r="H35" s="274"/>
      <c r="I35" s="274"/>
      <c r="J35" s="102"/>
      <c r="K35" s="103"/>
      <c r="L35" s="101"/>
      <c r="M35" s="101"/>
      <c r="N35" s="101"/>
      <c r="O35" s="104"/>
    </row>
    <row r="36" spans="1:15" ht="12.75">
      <c r="A36" s="257"/>
      <c r="B36" s="271" t="s">
        <v>1268</v>
      </c>
      <c r="C36" s="244" t="s">
        <v>73</v>
      </c>
      <c r="D36" s="272">
        <v>1</v>
      </c>
      <c r="E36" s="273"/>
      <c r="F36" s="274"/>
      <c r="G36" s="176"/>
      <c r="H36" s="274"/>
      <c r="I36" s="274"/>
      <c r="J36" s="102"/>
      <c r="K36" s="103"/>
      <c r="L36" s="101"/>
      <c r="M36" s="101"/>
      <c r="N36" s="101"/>
      <c r="O36" s="104"/>
    </row>
    <row r="37" spans="1:15" ht="15">
      <c r="A37" s="257"/>
      <c r="B37" s="271" t="s">
        <v>1269</v>
      </c>
      <c r="C37" s="244" t="s">
        <v>75</v>
      </c>
      <c r="D37" s="272">
        <v>10</v>
      </c>
      <c r="E37" s="273"/>
      <c r="F37" s="274"/>
      <c r="G37" s="176"/>
      <c r="H37" s="274"/>
      <c r="I37" s="274"/>
      <c r="J37" s="102"/>
      <c r="K37" s="103"/>
      <c r="L37" s="101"/>
      <c r="M37" s="101"/>
      <c r="N37" s="101"/>
      <c r="O37" s="104"/>
    </row>
    <row r="38" spans="1:15" ht="12.75">
      <c r="A38" s="257"/>
      <c r="B38" s="271" t="s">
        <v>1270</v>
      </c>
      <c r="C38" s="244" t="s">
        <v>1271</v>
      </c>
      <c r="D38" s="272">
        <v>5</v>
      </c>
      <c r="E38" s="273"/>
      <c r="F38" s="274"/>
      <c r="G38" s="176"/>
      <c r="H38" s="274"/>
      <c r="I38" s="274"/>
      <c r="J38" s="102"/>
      <c r="K38" s="103"/>
      <c r="L38" s="101"/>
      <c r="M38" s="101"/>
      <c r="N38" s="101"/>
      <c r="O38" s="104"/>
    </row>
    <row r="39" spans="1:15" ht="25.5">
      <c r="A39" s="257"/>
      <c r="B39" s="271" t="s">
        <v>1272</v>
      </c>
      <c r="C39" s="244" t="s">
        <v>101</v>
      </c>
      <c r="D39" s="272">
        <v>4.8</v>
      </c>
      <c r="E39" s="273"/>
      <c r="F39" s="274"/>
      <c r="G39" s="176"/>
      <c r="H39" s="274"/>
      <c r="I39" s="274"/>
      <c r="J39" s="102"/>
      <c r="K39" s="103"/>
      <c r="L39" s="101"/>
      <c r="M39" s="101"/>
      <c r="N39" s="101"/>
      <c r="O39" s="104"/>
    </row>
    <row r="40" spans="1:15" ht="12.75">
      <c r="A40" s="257"/>
      <c r="B40" s="271" t="s">
        <v>1273</v>
      </c>
      <c r="C40" s="244" t="s">
        <v>75</v>
      </c>
      <c r="D40" s="272">
        <v>27</v>
      </c>
      <c r="E40" s="273"/>
      <c r="F40" s="274"/>
      <c r="G40" s="176"/>
      <c r="H40" s="274"/>
      <c r="I40" s="274"/>
      <c r="J40" s="102"/>
      <c r="K40" s="103"/>
      <c r="L40" s="101"/>
      <c r="M40" s="101"/>
      <c r="N40" s="101"/>
      <c r="O40" s="104"/>
    </row>
    <row r="41" spans="1:15" ht="12.75">
      <c r="A41" s="257"/>
      <c r="B41" s="271" t="s">
        <v>1274</v>
      </c>
      <c r="C41" s="244" t="s">
        <v>1271</v>
      </c>
      <c r="D41" s="272">
        <v>1</v>
      </c>
      <c r="E41" s="273"/>
      <c r="F41" s="274"/>
      <c r="G41" s="176"/>
      <c r="H41" s="273"/>
      <c r="I41" s="273"/>
      <c r="J41" s="102"/>
      <c r="K41" s="103"/>
      <c r="L41" s="101"/>
      <c r="M41" s="101"/>
      <c r="N41" s="101"/>
      <c r="O41" s="104"/>
    </row>
    <row r="42" spans="1:15" ht="12.75">
      <c r="A42" s="275"/>
      <c r="B42" s="280" t="s">
        <v>1465</v>
      </c>
      <c r="C42" s="172"/>
      <c r="D42" s="193"/>
      <c r="E42" s="273"/>
      <c r="F42" s="274"/>
      <c r="G42" s="176"/>
      <c r="H42" s="437"/>
      <c r="I42" s="437"/>
      <c r="J42" s="102"/>
      <c r="K42" s="407"/>
      <c r="L42" s="408"/>
      <c r="M42" s="408"/>
      <c r="N42" s="408"/>
      <c r="O42" s="409"/>
    </row>
    <row r="43" spans="1:15" ht="12.75">
      <c r="A43" s="428"/>
      <c r="B43" s="475" t="s">
        <v>1466</v>
      </c>
      <c r="C43" s="172" t="s">
        <v>78</v>
      </c>
      <c r="D43" s="193">
        <v>1</v>
      </c>
      <c r="E43" s="273"/>
      <c r="F43" s="274"/>
      <c r="G43" s="176"/>
      <c r="H43" s="437"/>
      <c r="I43" s="437"/>
      <c r="J43" s="102"/>
      <c r="K43" s="407"/>
      <c r="L43" s="408"/>
      <c r="M43" s="408"/>
      <c r="N43" s="408"/>
      <c r="O43" s="409"/>
    </row>
    <row r="44" spans="1:15" ht="25.5">
      <c r="A44" s="211"/>
      <c r="B44" s="475" t="s">
        <v>1471</v>
      </c>
      <c r="C44" s="172" t="s">
        <v>78</v>
      </c>
      <c r="D44" s="193">
        <v>1</v>
      </c>
      <c r="E44" s="273"/>
      <c r="F44" s="274"/>
      <c r="G44" s="176"/>
      <c r="H44" s="437"/>
      <c r="I44" s="437"/>
      <c r="J44" s="102"/>
      <c r="K44" s="407"/>
      <c r="L44" s="408"/>
      <c r="M44" s="408"/>
      <c r="N44" s="408"/>
      <c r="O44" s="409"/>
    </row>
    <row r="45" spans="1:15" ht="12.75">
      <c r="A45" s="211"/>
      <c r="B45" s="280" t="s">
        <v>1137</v>
      </c>
      <c r="C45" s="172"/>
      <c r="D45" s="193"/>
      <c r="E45" s="188"/>
      <c r="F45" s="183"/>
      <c r="G45" s="176"/>
      <c r="H45" s="176"/>
      <c r="I45" s="176"/>
      <c r="J45" s="111"/>
      <c r="K45" s="130"/>
      <c r="L45" s="127"/>
      <c r="M45" s="127"/>
      <c r="N45" s="127"/>
      <c r="O45" s="131"/>
    </row>
    <row r="46" spans="1:15" ht="12.75">
      <c r="A46" s="314"/>
      <c r="B46" s="476" t="s">
        <v>1137</v>
      </c>
      <c r="C46" s="172" t="s">
        <v>78</v>
      </c>
      <c r="D46" s="193">
        <v>1</v>
      </c>
      <c r="E46" s="281"/>
      <c r="F46" s="282"/>
      <c r="G46" s="282"/>
      <c r="H46" s="282"/>
      <c r="I46" s="282"/>
      <c r="J46" s="283"/>
      <c r="K46" s="328"/>
      <c r="L46" s="282"/>
      <c r="M46" s="282"/>
      <c r="N46" s="282"/>
      <c r="O46" s="310"/>
    </row>
    <row r="47" spans="1:16" ht="12.75">
      <c r="A47" s="554" t="s">
        <v>91</v>
      </c>
      <c r="B47" s="554"/>
      <c r="C47" s="554"/>
      <c r="D47" s="554"/>
      <c r="E47" s="554"/>
      <c r="F47" s="554"/>
      <c r="G47" s="554"/>
      <c r="H47" s="554"/>
      <c r="I47" s="554"/>
      <c r="J47" s="554"/>
      <c r="K47" s="132">
        <f>SUM(K12:K46)</f>
        <v>0</v>
      </c>
      <c r="L47" s="132">
        <f>SUM(L12:L46)</f>
        <v>0</v>
      </c>
      <c r="M47" s="132">
        <f>SUM(M12:M46)</f>
        <v>0</v>
      </c>
      <c r="N47" s="132">
        <f>SUM(N12:N46)</f>
        <v>0</v>
      </c>
      <c r="O47" s="133">
        <f>SUM(O13:O41)</f>
        <v>0</v>
      </c>
      <c r="P47" s="134"/>
    </row>
    <row r="48" spans="1:15" ht="12.75">
      <c r="A48" s="555" t="s">
        <v>92</v>
      </c>
      <c r="B48" s="555"/>
      <c r="C48" s="555"/>
      <c r="D48" s="555"/>
      <c r="E48" s="555"/>
      <c r="F48" s="555"/>
      <c r="G48" s="555"/>
      <c r="H48" s="555"/>
      <c r="I48" s="555"/>
      <c r="J48" s="135">
        <v>0.05</v>
      </c>
      <c r="K48" s="136"/>
      <c r="L48" s="136"/>
      <c r="M48"/>
      <c r="N48" s="137">
        <f>ROUND(M47*J48,2)</f>
        <v>0</v>
      </c>
      <c r="O48" s="138">
        <f>SUM(M48:N48)</f>
        <v>0</v>
      </c>
    </row>
    <row r="49" spans="1:17" ht="12.75">
      <c r="A49" s="556" t="s">
        <v>93</v>
      </c>
      <c r="B49" s="556"/>
      <c r="C49" s="556"/>
      <c r="D49" s="556"/>
      <c r="E49" s="556"/>
      <c r="F49" s="556"/>
      <c r="G49" s="556"/>
      <c r="H49" s="556"/>
      <c r="I49" s="556"/>
      <c r="J49" s="556"/>
      <c r="K49" s="139">
        <f>SUM(K47:K48)</f>
        <v>0</v>
      </c>
      <c r="L49" s="139">
        <f>SUM(L47:L48)</f>
        <v>0</v>
      </c>
      <c r="M49" s="139">
        <f>SUM(M47:M48)</f>
        <v>0</v>
      </c>
      <c r="N49" s="139">
        <f>SUM(N47:N48)</f>
        <v>0</v>
      </c>
      <c r="O49" s="140">
        <f>SUM(O47:O48)</f>
        <v>0</v>
      </c>
      <c r="Q49" s="134"/>
    </row>
    <row r="50" ht="7.5" customHeight="1"/>
    <row r="51" spans="1:15" ht="12.75">
      <c r="A51" s="141"/>
      <c r="B51" s="142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3" t="s">
        <v>94</v>
      </c>
      <c r="N51" s="557">
        <f>O49</f>
        <v>0</v>
      </c>
      <c r="O51" s="557"/>
    </row>
    <row r="52" spans="1:15" ht="6" customHeight="1">
      <c r="A52" s="1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1"/>
      <c r="N52" s="141"/>
      <c r="O52" s="141"/>
    </row>
    <row r="53" spans="1:15" ht="15">
      <c r="A53" s="145" t="s">
        <v>95</v>
      </c>
      <c r="B53" s="146"/>
      <c r="C53" s="147"/>
      <c r="D53" s="147"/>
      <c r="E53" s="148"/>
      <c r="F53" s="148"/>
      <c r="G53" s="148"/>
      <c r="H53" s="149"/>
      <c r="I53" s="150"/>
      <c r="J53" s="558"/>
      <c r="K53" s="558"/>
      <c r="L53" s="558"/>
      <c r="M53" s="558"/>
      <c r="N53" s="558"/>
      <c r="O53" s="558"/>
    </row>
    <row r="54" spans="1:15" ht="12.75">
      <c r="A54"/>
      <c r="C54" s="151" t="s">
        <v>10</v>
      </c>
      <c r="D54" s="151"/>
      <c r="E54" s="3"/>
      <c r="F54" s="3"/>
      <c r="G54" s="3"/>
      <c r="H54" s="152"/>
      <c r="I54" s="152"/>
      <c r="J54" s="559"/>
      <c r="K54" s="559"/>
      <c r="L54" s="559"/>
      <c r="M54" s="559"/>
      <c r="N54" s="559"/>
      <c r="O54" s="559"/>
    </row>
    <row r="55" spans="1:15" ht="15">
      <c r="A55" s="153"/>
      <c r="B55" s="154"/>
      <c r="C55" s="63"/>
      <c r="D55" s="63"/>
      <c r="E55" s="63"/>
      <c r="F55" s="63"/>
      <c r="G55" s="63"/>
      <c r="H55" s="155"/>
      <c r="I55" s="155"/>
      <c r="J55" s="155"/>
      <c r="K55" s="155"/>
      <c r="L55" s="155"/>
      <c r="M55" s="155"/>
      <c r="N55" s="155"/>
      <c r="O55" s="155"/>
    </row>
    <row r="74" ht="12.75">
      <c r="O74" s="74"/>
    </row>
  </sheetData>
  <sheetProtection selectLockedCells="1" selectUnlockedCells="1"/>
  <mergeCells count="20">
    <mergeCell ref="A47:J47"/>
    <mergeCell ref="A48:I48"/>
    <mergeCell ref="A49:J49"/>
    <mergeCell ref="N51:O51"/>
    <mergeCell ref="J53:O53"/>
    <mergeCell ref="J54:O54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1275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1276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O29</f>
        <v>0</v>
      </c>
      <c r="O6" s="549"/>
    </row>
    <row r="7" spans="1:15" ht="15">
      <c r="A7" s="550" t="s">
        <v>1277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3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83.2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257"/>
      <c r="B12" s="291" t="s">
        <v>1278</v>
      </c>
      <c r="C12" s="244"/>
      <c r="D12" s="272"/>
      <c r="E12" s="287"/>
      <c r="F12" s="292"/>
      <c r="G12" s="292"/>
      <c r="H12" s="292"/>
      <c r="I12" s="292"/>
      <c r="J12" s="102"/>
      <c r="K12" s="103"/>
      <c r="L12" s="101"/>
      <c r="M12" s="101"/>
      <c r="N12" s="101"/>
      <c r="O12" s="104"/>
    </row>
    <row r="13" spans="1:15" ht="12.75">
      <c r="A13" s="275"/>
      <c r="B13" s="180" t="s">
        <v>1279</v>
      </c>
      <c r="C13" s="172" t="s">
        <v>75</v>
      </c>
      <c r="D13" s="193">
        <v>232</v>
      </c>
      <c r="E13" s="293"/>
      <c r="F13" s="184"/>
      <c r="G13" s="176"/>
      <c r="H13" s="184"/>
      <c r="I13" s="184"/>
      <c r="J13" s="111"/>
      <c r="K13" s="112"/>
      <c r="L13" s="100"/>
      <c r="M13" s="100"/>
      <c r="N13" s="100"/>
      <c r="O13" s="113"/>
    </row>
    <row r="14" spans="1:15" ht="25.5">
      <c r="A14" s="275"/>
      <c r="B14" s="180" t="s">
        <v>1280</v>
      </c>
      <c r="C14" s="172" t="s">
        <v>1271</v>
      </c>
      <c r="D14" s="193">
        <v>1</v>
      </c>
      <c r="E14" s="293"/>
      <c r="F14" s="184"/>
      <c r="G14" s="176"/>
      <c r="H14" s="184"/>
      <c r="I14" s="184"/>
      <c r="J14" s="111"/>
      <c r="K14" s="112"/>
      <c r="L14" s="100"/>
      <c r="M14" s="100"/>
      <c r="N14" s="100"/>
      <c r="O14" s="113"/>
    </row>
    <row r="15" spans="1:15" ht="25.5">
      <c r="A15" s="275"/>
      <c r="B15" s="263" t="s">
        <v>1281</v>
      </c>
      <c r="C15" s="172" t="s">
        <v>868</v>
      </c>
      <c r="D15" s="193">
        <v>12</v>
      </c>
      <c r="E15" s="278"/>
      <c r="F15" s="184"/>
      <c r="G15" s="176"/>
      <c r="H15" s="285"/>
      <c r="I15" s="285"/>
      <c r="J15" s="111"/>
      <c r="K15" s="112"/>
      <c r="L15" s="100"/>
      <c r="M15" s="100"/>
      <c r="N15" s="100"/>
      <c r="O15" s="113"/>
    </row>
    <row r="16" spans="1:15" ht="12.75">
      <c r="A16" s="275"/>
      <c r="B16" s="180" t="s">
        <v>1282</v>
      </c>
      <c r="C16" s="172" t="s">
        <v>868</v>
      </c>
      <c r="D16" s="193">
        <v>12</v>
      </c>
      <c r="E16" s="278"/>
      <c r="F16" s="184"/>
      <c r="G16" s="176"/>
      <c r="H16" s="285"/>
      <c r="I16" s="285"/>
      <c r="J16" s="111"/>
      <c r="K16" s="112"/>
      <c r="L16" s="100"/>
      <c r="M16" s="100"/>
      <c r="N16" s="100"/>
      <c r="O16" s="113"/>
    </row>
    <row r="17" spans="1:15" ht="12.75">
      <c r="A17" s="275"/>
      <c r="B17" s="180" t="s">
        <v>1283</v>
      </c>
      <c r="C17" s="172" t="s">
        <v>868</v>
      </c>
      <c r="D17" s="193">
        <v>24</v>
      </c>
      <c r="E17" s="278"/>
      <c r="F17" s="184"/>
      <c r="G17" s="176"/>
      <c r="H17" s="285"/>
      <c r="I17" s="285"/>
      <c r="J17" s="111"/>
      <c r="K17" s="112"/>
      <c r="L17" s="100"/>
      <c r="M17" s="100"/>
      <c r="N17" s="100"/>
      <c r="O17" s="113"/>
    </row>
    <row r="18" spans="1:15" ht="25.5">
      <c r="A18" s="275"/>
      <c r="B18" s="180" t="s">
        <v>1284</v>
      </c>
      <c r="C18" s="172" t="s">
        <v>1285</v>
      </c>
      <c r="D18" s="193">
        <v>3</v>
      </c>
      <c r="E18" s="278"/>
      <c r="F18" s="184"/>
      <c r="G18" s="176"/>
      <c r="H18" s="285"/>
      <c r="I18" s="285"/>
      <c r="J18" s="111"/>
      <c r="K18" s="112"/>
      <c r="L18" s="100"/>
      <c r="M18" s="100"/>
      <c r="N18" s="100"/>
      <c r="O18" s="113"/>
    </row>
    <row r="19" spans="1:15" ht="25.5">
      <c r="A19" s="275"/>
      <c r="B19" s="180" t="s">
        <v>1286</v>
      </c>
      <c r="C19" s="172" t="s">
        <v>1285</v>
      </c>
      <c r="D19" s="193">
        <v>12</v>
      </c>
      <c r="E19" s="278"/>
      <c r="F19" s="184"/>
      <c r="G19" s="176"/>
      <c r="H19" s="285"/>
      <c r="I19" s="285"/>
      <c r="J19" s="111"/>
      <c r="K19" s="112"/>
      <c r="L19" s="100"/>
      <c r="M19" s="100"/>
      <c r="N19" s="100"/>
      <c r="O19" s="113"/>
    </row>
    <row r="20" spans="1:15" ht="25.5">
      <c r="A20" s="275"/>
      <c r="B20" s="180" t="s">
        <v>1287</v>
      </c>
      <c r="C20" s="172" t="s">
        <v>75</v>
      </c>
      <c r="D20" s="193">
        <v>24</v>
      </c>
      <c r="E20" s="174"/>
      <c r="F20" s="184"/>
      <c r="G20" s="176"/>
      <c r="H20" s="285"/>
      <c r="I20" s="285"/>
      <c r="J20" s="111"/>
      <c r="K20" s="112"/>
      <c r="L20" s="100"/>
      <c r="M20" s="100"/>
      <c r="N20" s="100"/>
      <c r="O20" s="113"/>
    </row>
    <row r="21" spans="1:15" ht="12.75">
      <c r="A21" s="275"/>
      <c r="B21" s="180" t="s">
        <v>1288</v>
      </c>
      <c r="C21" s="172" t="s">
        <v>75</v>
      </c>
      <c r="D21" s="193">
        <v>115</v>
      </c>
      <c r="E21" s="174"/>
      <c r="F21" s="184"/>
      <c r="G21" s="176"/>
      <c r="H21" s="285"/>
      <c r="I21" s="285"/>
      <c r="J21" s="111"/>
      <c r="K21" s="112"/>
      <c r="L21" s="100"/>
      <c r="M21" s="100"/>
      <c r="N21" s="100"/>
      <c r="O21" s="113"/>
    </row>
    <row r="22" spans="1:15" ht="12.75">
      <c r="A22" s="275"/>
      <c r="B22" s="180" t="s">
        <v>1289</v>
      </c>
      <c r="C22" s="172" t="s">
        <v>75</v>
      </c>
      <c r="D22" s="193">
        <v>117</v>
      </c>
      <c r="E22" s="174"/>
      <c r="F22" s="184"/>
      <c r="G22" s="176"/>
      <c r="H22" s="285"/>
      <c r="I22" s="285"/>
      <c r="J22" s="111"/>
      <c r="K22" s="112"/>
      <c r="L22" s="100"/>
      <c r="M22" s="100"/>
      <c r="N22" s="100"/>
      <c r="O22" s="113"/>
    </row>
    <row r="23" spans="1:15" ht="12.75">
      <c r="A23" s="275"/>
      <c r="B23" s="166" t="s">
        <v>1290</v>
      </c>
      <c r="C23" s="172" t="s">
        <v>127</v>
      </c>
      <c r="D23" s="193">
        <v>50</v>
      </c>
      <c r="E23" s="174"/>
      <c r="F23" s="184"/>
      <c r="G23" s="176"/>
      <c r="H23" s="285"/>
      <c r="I23" s="285"/>
      <c r="J23" s="111"/>
      <c r="K23" s="112"/>
      <c r="L23" s="100"/>
      <c r="M23" s="100"/>
      <c r="N23" s="100"/>
      <c r="O23" s="113"/>
    </row>
    <row r="24" spans="1:15" ht="12.75">
      <c r="A24" s="275"/>
      <c r="B24" s="166" t="s">
        <v>1291</v>
      </c>
      <c r="C24" s="172" t="s">
        <v>127</v>
      </c>
      <c r="D24" s="193">
        <v>350</v>
      </c>
      <c r="E24" s="174"/>
      <c r="F24" s="184"/>
      <c r="G24" s="176"/>
      <c r="H24" s="285"/>
      <c r="I24" s="285"/>
      <c r="J24" s="111"/>
      <c r="K24" s="112"/>
      <c r="L24" s="100"/>
      <c r="M24" s="100"/>
      <c r="N24" s="100"/>
      <c r="O24" s="113"/>
    </row>
    <row r="25" spans="1:15" ht="12.75">
      <c r="A25" s="275"/>
      <c r="B25" s="180" t="s">
        <v>1292</v>
      </c>
      <c r="C25" s="172" t="s">
        <v>127</v>
      </c>
      <c r="D25" s="193">
        <v>50</v>
      </c>
      <c r="E25" s="174"/>
      <c r="F25" s="184"/>
      <c r="G25" s="176"/>
      <c r="H25" s="285"/>
      <c r="I25" s="285"/>
      <c r="J25" s="111"/>
      <c r="K25" s="112"/>
      <c r="L25" s="100"/>
      <c r="M25" s="100"/>
      <c r="N25" s="100"/>
      <c r="O25" s="113"/>
    </row>
    <row r="26" spans="1:15" ht="25.5">
      <c r="A26" s="275"/>
      <c r="B26" s="279" t="s">
        <v>1293</v>
      </c>
      <c r="C26" s="172" t="s">
        <v>866</v>
      </c>
      <c r="D26" s="173">
        <v>1</v>
      </c>
      <c r="E26" s="174"/>
      <c r="F26" s="184"/>
      <c r="G26" s="176"/>
      <c r="H26" s="285"/>
      <c r="I26" s="285"/>
      <c r="J26" s="111"/>
      <c r="K26" s="112"/>
      <c r="L26" s="100"/>
      <c r="M26" s="100"/>
      <c r="N26" s="100"/>
      <c r="O26" s="113"/>
    </row>
    <row r="27" spans="1:16" ht="12.75">
      <c r="A27" s="554" t="s">
        <v>91</v>
      </c>
      <c r="B27" s="554"/>
      <c r="C27" s="554"/>
      <c r="D27" s="554"/>
      <c r="E27" s="554"/>
      <c r="F27" s="554"/>
      <c r="G27" s="554"/>
      <c r="H27" s="554"/>
      <c r="I27" s="554"/>
      <c r="J27" s="554"/>
      <c r="K27" s="132">
        <f>SUM(K13:K26)</f>
        <v>0</v>
      </c>
      <c r="L27" s="132">
        <f>SUM(L13:L26)</f>
        <v>0</v>
      </c>
      <c r="M27" s="132">
        <f>SUM(M13:M26)</f>
        <v>0</v>
      </c>
      <c r="N27" s="132">
        <f>SUM(N13:N26)</f>
        <v>0</v>
      </c>
      <c r="O27" s="133">
        <f>SUM(O13:O26)</f>
        <v>0</v>
      </c>
      <c r="P27" s="134"/>
    </row>
    <row r="28" spans="1:15" ht="12.75">
      <c r="A28" s="555" t="s">
        <v>92</v>
      </c>
      <c r="B28" s="555"/>
      <c r="C28" s="555"/>
      <c r="D28" s="555"/>
      <c r="E28" s="555"/>
      <c r="F28" s="555"/>
      <c r="G28" s="555"/>
      <c r="H28" s="555"/>
      <c r="I28" s="555"/>
      <c r="J28" s="135">
        <v>0.05</v>
      </c>
      <c r="K28" s="136"/>
      <c r="L28" s="136"/>
      <c r="M28"/>
      <c r="N28" s="137">
        <f>ROUND(M27*J28,2)</f>
        <v>0</v>
      </c>
      <c r="O28" s="138">
        <f>SUM(M28:N28)</f>
        <v>0</v>
      </c>
    </row>
    <row r="29" spans="1:17" ht="12.75">
      <c r="A29" s="556" t="s">
        <v>93</v>
      </c>
      <c r="B29" s="556"/>
      <c r="C29" s="556"/>
      <c r="D29" s="556"/>
      <c r="E29" s="556"/>
      <c r="F29" s="556"/>
      <c r="G29" s="556"/>
      <c r="H29" s="556"/>
      <c r="I29" s="556"/>
      <c r="J29" s="556"/>
      <c r="K29" s="139">
        <f>SUM(K27:K28)</f>
        <v>0</v>
      </c>
      <c r="L29" s="139">
        <f>SUM(L27:L28)</f>
        <v>0</v>
      </c>
      <c r="M29" s="139">
        <f>SUM(M27:M28)</f>
        <v>0</v>
      </c>
      <c r="N29" s="139">
        <f>SUM(N27:N28)</f>
        <v>0</v>
      </c>
      <c r="O29" s="140">
        <f>SUM(O27:O28)</f>
        <v>0</v>
      </c>
      <c r="Q29" s="134"/>
    </row>
    <row r="30" ht="4.5" customHeight="1"/>
    <row r="31" spans="1:15" ht="12.75">
      <c r="A31" s="141"/>
      <c r="B31" s="142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3" t="s">
        <v>94</v>
      </c>
      <c r="N31" s="557">
        <f>O29</f>
        <v>0</v>
      </c>
      <c r="O31" s="557"/>
    </row>
    <row r="32" spans="1:15" ht="3" customHeight="1">
      <c r="A32" s="1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1"/>
      <c r="N32" s="141"/>
      <c r="O32" s="141"/>
    </row>
    <row r="33" spans="1:15" ht="15">
      <c r="A33" s="145" t="s">
        <v>95</v>
      </c>
      <c r="B33" s="146"/>
      <c r="C33" s="147"/>
      <c r="D33" s="147"/>
      <c r="E33" s="148"/>
      <c r="F33" s="148"/>
      <c r="G33" s="148"/>
      <c r="H33" s="149"/>
      <c r="I33" s="150"/>
      <c r="J33" s="558"/>
      <c r="K33" s="558"/>
      <c r="L33" s="558"/>
      <c r="M33" s="558"/>
      <c r="N33" s="558"/>
      <c r="O33" s="558"/>
    </row>
    <row r="34" spans="1:15" ht="12.75">
      <c r="A34" s="141"/>
      <c r="C34" s="151" t="s">
        <v>10</v>
      </c>
      <c r="D34" s="151"/>
      <c r="E34" s="3"/>
      <c r="F34" s="3"/>
      <c r="G34" s="3"/>
      <c r="H34" s="152"/>
      <c r="I34" s="152"/>
      <c r="J34" s="559"/>
      <c r="K34" s="559"/>
      <c r="L34" s="559"/>
      <c r="M34" s="559"/>
      <c r="N34" s="559"/>
      <c r="O34" s="559"/>
    </row>
    <row r="35" spans="1:15" ht="15">
      <c r="A35" s="153"/>
      <c r="B35" s="154"/>
      <c r="C35" s="63"/>
      <c r="D35" s="63"/>
      <c r="E35" s="63"/>
      <c r="F35" s="63"/>
      <c r="G35" s="63"/>
      <c r="H35" s="155"/>
      <c r="I35" s="155"/>
      <c r="J35" s="155"/>
      <c r="K35" s="155"/>
      <c r="L35" s="155"/>
      <c r="M35" s="155"/>
      <c r="N35" s="155"/>
      <c r="O35" s="155"/>
    </row>
    <row r="54" ht="12.75">
      <c r="O54" s="74"/>
    </row>
  </sheetData>
  <sheetProtection selectLockedCells="1" selectUnlockedCells="1"/>
  <mergeCells count="20">
    <mergeCell ref="A27:J27"/>
    <mergeCell ref="A28:I28"/>
    <mergeCell ref="A29:J29"/>
    <mergeCell ref="N31:O31"/>
    <mergeCell ref="J33:O33"/>
    <mergeCell ref="J34:O34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26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10.00390625" style="23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1294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50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O101</f>
        <v>0</v>
      </c>
      <c r="O6" s="549"/>
    </row>
    <row r="7" spans="1:15" ht="15">
      <c r="A7" s="550" t="s">
        <v>1295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79"/>
      <c r="B12" s="410" t="s">
        <v>1296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9"/>
    </row>
    <row r="13" spans="1:15" ht="12.75">
      <c r="A13" s="105">
        <v>1</v>
      </c>
      <c r="B13" s="180" t="s">
        <v>1297</v>
      </c>
      <c r="C13" s="107" t="s">
        <v>73</v>
      </c>
      <c r="D13" s="107">
        <v>91</v>
      </c>
      <c r="E13" s="110"/>
      <c r="F13" s="110"/>
      <c r="G13" s="176"/>
      <c r="H13" s="110"/>
      <c r="I13" s="110"/>
      <c r="J13" s="100"/>
      <c r="K13" s="100"/>
      <c r="L13" s="100"/>
      <c r="M13" s="100"/>
      <c r="N13" s="100"/>
      <c r="O13" s="113"/>
    </row>
    <row r="14" spans="1:15" ht="38.25">
      <c r="A14" s="105">
        <f>A13+1</f>
        <v>2</v>
      </c>
      <c r="B14" s="180" t="s">
        <v>1298</v>
      </c>
      <c r="C14" s="107" t="s">
        <v>127</v>
      </c>
      <c r="D14" s="107">
        <v>308</v>
      </c>
      <c r="E14" s="110"/>
      <c r="F14" s="110"/>
      <c r="G14" s="176"/>
      <c r="H14" s="110"/>
      <c r="I14" s="110"/>
      <c r="J14" s="100"/>
      <c r="K14" s="100"/>
      <c r="L14" s="100"/>
      <c r="M14" s="100"/>
      <c r="N14" s="100"/>
      <c r="O14" s="113"/>
    </row>
    <row r="15" spans="1:15" ht="12.75">
      <c r="A15" s="105"/>
      <c r="B15" s="171" t="s">
        <v>1299</v>
      </c>
      <c r="C15" s="107"/>
      <c r="D15" s="107"/>
      <c r="E15" s="110"/>
      <c r="F15" s="110"/>
      <c r="G15" s="176"/>
      <c r="H15" s="110"/>
      <c r="I15" s="110"/>
      <c r="J15" s="100"/>
      <c r="K15" s="100"/>
      <c r="L15" s="100"/>
      <c r="M15" s="100"/>
      <c r="N15" s="100"/>
      <c r="O15" s="113"/>
    </row>
    <row r="16" spans="1:15" ht="38.25">
      <c r="A16" s="105">
        <f>A14+1</f>
        <v>3</v>
      </c>
      <c r="B16" s="180" t="s">
        <v>1300</v>
      </c>
      <c r="C16" s="107" t="s">
        <v>127</v>
      </c>
      <c r="D16" s="107">
        <v>688</v>
      </c>
      <c r="E16" s="110"/>
      <c r="F16" s="110"/>
      <c r="G16" s="176"/>
      <c r="H16" s="110"/>
      <c r="I16" s="110"/>
      <c r="J16" s="100"/>
      <c r="K16" s="100"/>
      <c r="L16" s="100"/>
      <c r="M16" s="100"/>
      <c r="N16" s="100"/>
      <c r="O16" s="113"/>
    </row>
    <row r="17" spans="1:15" ht="12.75">
      <c r="A17" s="105">
        <f>A16+1</f>
        <v>4</v>
      </c>
      <c r="B17" s="180" t="s">
        <v>1301</v>
      </c>
      <c r="C17" s="107" t="s">
        <v>127</v>
      </c>
      <c r="D17" s="107">
        <v>40</v>
      </c>
      <c r="E17" s="110"/>
      <c r="F17" s="110"/>
      <c r="G17" s="176"/>
      <c r="H17" s="110"/>
      <c r="I17" s="110"/>
      <c r="J17" s="100"/>
      <c r="K17" s="100"/>
      <c r="L17" s="100"/>
      <c r="M17" s="100"/>
      <c r="N17" s="100"/>
      <c r="O17" s="113"/>
    </row>
    <row r="18" spans="1:15" ht="12.75">
      <c r="A18" s="105"/>
      <c r="B18" s="171" t="s">
        <v>1302</v>
      </c>
      <c r="C18" s="107"/>
      <c r="D18" s="107"/>
      <c r="E18" s="110"/>
      <c r="F18" s="110"/>
      <c r="G18" s="176"/>
      <c r="H18" s="110"/>
      <c r="I18" s="110"/>
      <c r="J18" s="100"/>
      <c r="K18" s="100"/>
      <c r="L18" s="100"/>
      <c r="M18" s="100"/>
      <c r="N18" s="100"/>
      <c r="O18" s="113"/>
    </row>
    <row r="19" spans="1:15" ht="25.5">
      <c r="A19" s="105">
        <f>A17+1</f>
        <v>5</v>
      </c>
      <c r="B19" s="180" t="s">
        <v>1303</v>
      </c>
      <c r="C19" s="107" t="s">
        <v>75</v>
      </c>
      <c r="D19" s="107">
        <v>269</v>
      </c>
      <c r="E19" s="110"/>
      <c r="F19" s="110"/>
      <c r="G19" s="176"/>
      <c r="H19" s="110"/>
      <c r="I19" s="110"/>
      <c r="J19" s="100"/>
      <c r="K19" s="100"/>
      <c r="L19" s="100"/>
      <c r="M19" s="100"/>
      <c r="N19" s="100"/>
      <c r="O19" s="113"/>
    </row>
    <row r="20" spans="1:15" ht="12.75">
      <c r="A20" s="105"/>
      <c r="B20" s="171" t="s">
        <v>1304</v>
      </c>
      <c r="C20" s="107"/>
      <c r="D20" s="107"/>
      <c r="E20" s="110"/>
      <c r="F20" s="110"/>
      <c r="G20" s="176"/>
      <c r="H20" s="110"/>
      <c r="I20" s="110"/>
      <c r="J20" s="100"/>
      <c r="K20" s="100"/>
      <c r="L20" s="100"/>
      <c r="M20" s="100"/>
      <c r="N20" s="100"/>
      <c r="O20" s="113"/>
    </row>
    <row r="21" spans="1:15" ht="12.75">
      <c r="A21" s="105">
        <f>A19+1</f>
        <v>6</v>
      </c>
      <c r="B21" s="180" t="s">
        <v>1305</v>
      </c>
      <c r="C21" s="107" t="s">
        <v>101</v>
      </c>
      <c r="D21" s="107">
        <v>632</v>
      </c>
      <c r="E21" s="110"/>
      <c r="F21" s="110"/>
      <c r="G21" s="176"/>
      <c r="H21" s="110"/>
      <c r="I21" s="110"/>
      <c r="J21" s="100"/>
      <c r="K21" s="100"/>
      <c r="L21" s="100"/>
      <c r="M21" s="100"/>
      <c r="N21" s="100"/>
      <c r="O21" s="113"/>
    </row>
    <row r="22" spans="1:15" ht="25.5">
      <c r="A22" s="105">
        <f>A21+1</f>
        <v>7</v>
      </c>
      <c r="B22" s="180" t="s">
        <v>1306</v>
      </c>
      <c r="C22" s="107" t="s">
        <v>101</v>
      </c>
      <c r="D22" s="107">
        <v>632</v>
      </c>
      <c r="E22" s="110"/>
      <c r="F22" s="110"/>
      <c r="G22" s="176"/>
      <c r="H22" s="110"/>
      <c r="I22" s="110"/>
      <c r="J22" s="100"/>
      <c r="K22" s="100"/>
      <c r="L22" s="100"/>
      <c r="M22" s="100"/>
      <c r="N22" s="100"/>
      <c r="O22" s="113"/>
    </row>
    <row r="23" spans="1:15" ht="25.5">
      <c r="A23" s="105">
        <f>A22+1</f>
        <v>8</v>
      </c>
      <c r="B23" s="180" t="s">
        <v>1307</v>
      </c>
      <c r="C23" s="107" t="s">
        <v>101</v>
      </c>
      <c r="D23" s="107">
        <v>632</v>
      </c>
      <c r="E23" s="110"/>
      <c r="F23" s="110"/>
      <c r="G23" s="176"/>
      <c r="H23" s="110"/>
      <c r="I23" s="110"/>
      <c r="J23" s="100"/>
      <c r="K23" s="100"/>
      <c r="L23" s="100"/>
      <c r="M23" s="100"/>
      <c r="N23" s="100"/>
      <c r="O23" s="113"/>
    </row>
    <row r="24" spans="1:15" ht="25.5">
      <c r="A24" s="105">
        <f>A23+1</f>
        <v>9</v>
      </c>
      <c r="B24" s="180" t="s">
        <v>1308</v>
      </c>
      <c r="C24" s="107" t="s">
        <v>101</v>
      </c>
      <c r="D24" s="107">
        <v>623</v>
      </c>
      <c r="E24" s="110"/>
      <c r="F24" s="110"/>
      <c r="G24" s="176"/>
      <c r="H24" s="110"/>
      <c r="I24" s="110"/>
      <c r="J24" s="100"/>
      <c r="K24" s="100"/>
      <c r="L24" s="100"/>
      <c r="M24" s="100"/>
      <c r="N24" s="100"/>
      <c r="O24" s="113"/>
    </row>
    <row r="25" spans="1:15" ht="12.75">
      <c r="A25" s="105"/>
      <c r="B25" s="171" t="s">
        <v>1309</v>
      </c>
      <c r="C25" s="107"/>
      <c r="D25" s="107"/>
      <c r="E25" s="110"/>
      <c r="F25" s="110"/>
      <c r="G25" s="176"/>
      <c r="H25" s="110"/>
      <c r="I25" s="110"/>
      <c r="J25" s="100"/>
      <c r="K25" s="100"/>
      <c r="L25" s="100"/>
      <c r="M25" s="100"/>
      <c r="N25" s="100"/>
      <c r="O25" s="113"/>
    </row>
    <row r="26" spans="1:15" ht="25.5">
      <c r="A26" s="105">
        <f>A24+1</f>
        <v>10</v>
      </c>
      <c r="B26" s="180" t="s">
        <v>1310</v>
      </c>
      <c r="C26" s="107" t="s">
        <v>101</v>
      </c>
      <c r="D26" s="107">
        <v>30.1</v>
      </c>
      <c r="E26" s="110"/>
      <c r="F26" s="110"/>
      <c r="G26" s="176"/>
      <c r="H26" s="110"/>
      <c r="I26" s="110"/>
      <c r="J26" s="100"/>
      <c r="K26" s="100"/>
      <c r="L26" s="100"/>
      <c r="M26" s="100"/>
      <c r="N26" s="100"/>
      <c r="O26" s="113"/>
    </row>
    <row r="27" spans="1:15" ht="12.75">
      <c r="A27" s="105">
        <f>A26+1</f>
        <v>11</v>
      </c>
      <c r="B27" s="180" t="s">
        <v>1305</v>
      </c>
      <c r="C27" s="107" t="s">
        <v>101</v>
      </c>
      <c r="D27" s="107">
        <v>30.1</v>
      </c>
      <c r="E27" s="110"/>
      <c r="F27" s="110"/>
      <c r="G27" s="176"/>
      <c r="H27" s="110"/>
      <c r="I27" s="110"/>
      <c r="J27" s="100"/>
      <c r="K27" s="100"/>
      <c r="L27" s="100"/>
      <c r="M27" s="100"/>
      <c r="N27" s="100"/>
      <c r="O27" s="113"/>
    </row>
    <row r="28" spans="1:15" ht="12.75">
      <c r="A28" s="105">
        <f>A27+1</f>
        <v>12</v>
      </c>
      <c r="B28" s="180" t="s">
        <v>1311</v>
      </c>
      <c r="C28" s="107" t="s">
        <v>101</v>
      </c>
      <c r="D28" s="107">
        <v>30.1</v>
      </c>
      <c r="E28" s="110"/>
      <c r="F28" s="110"/>
      <c r="G28" s="176"/>
      <c r="H28" s="110"/>
      <c r="I28" s="110"/>
      <c r="J28" s="100"/>
      <c r="K28" s="100"/>
      <c r="L28" s="100"/>
      <c r="M28" s="100"/>
      <c r="N28" s="100"/>
      <c r="O28" s="113"/>
    </row>
    <row r="29" spans="1:15" ht="25.5">
      <c r="A29" s="105"/>
      <c r="B29" s="171" t="s">
        <v>1312</v>
      </c>
      <c r="C29" s="107"/>
      <c r="D29" s="107"/>
      <c r="E29" s="110"/>
      <c r="F29" s="110"/>
      <c r="G29" s="176"/>
      <c r="H29" s="110"/>
      <c r="I29" s="110"/>
      <c r="J29" s="100"/>
      <c r="K29" s="100"/>
      <c r="L29" s="100"/>
      <c r="M29" s="100"/>
      <c r="N29" s="100"/>
      <c r="O29" s="113"/>
    </row>
    <row r="30" spans="1:15" ht="12.75">
      <c r="A30" s="105">
        <f>A28+1</f>
        <v>13</v>
      </c>
      <c r="B30" s="180" t="s">
        <v>1305</v>
      </c>
      <c r="C30" s="107" t="s">
        <v>101</v>
      </c>
      <c r="D30" s="107">
        <v>296</v>
      </c>
      <c r="E30" s="110"/>
      <c r="F30" s="110"/>
      <c r="G30" s="176"/>
      <c r="H30" s="110"/>
      <c r="I30" s="110"/>
      <c r="J30" s="100"/>
      <c r="K30" s="100"/>
      <c r="L30" s="100"/>
      <c r="M30" s="100"/>
      <c r="N30" s="100"/>
      <c r="O30" s="113"/>
    </row>
    <row r="31" spans="1:15" ht="12.75">
      <c r="A31" s="105">
        <f>A30+1</f>
        <v>14</v>
      </c>
      <c r="B31" s="180" t="s">
        <v>1313</v>
      </c>
      <c r="C31" s="107" t="s">
        <v>101</v>
      </c>
      <c r="D31" s="107">
        <v>296</v>
      </c>
      <c r="E31" s="110"/>
      <c r="F31" s="110"/>
      <c r="G31" s="176"/>
      <c r="H31" s="110"/>
      <c r="I31" s="110"/>
      <c r="J31" s="100"/>
      <c r="K31" s="100"/>
      <c r="L31" s="100"/>
      <c r="M31" s="100"/>
      <c r="N31" s="100"/>
      <c r="O31" s="113"/>
    </row>
    <row r="32" spans="1:15" ht="25.5">
      <c r="A32" s="105">
        <f>A31+1</f>
        <v>15</v>
      </c>
      <c r="B32" s="106" t="s">
        <v>1314</v>
      </c>
      <c r="C32" s="107" t="s">
        <v>101</v>
      </c>
      <c r="D32" s="107">
        <v>296</v>
      </c>
      <c r="E32" s="110"/>
      <c r="F32" s="110"/>
      <c r="G32" s="176"/>
      <c r="H32" s="110"/>
      <c r="I32" s="110"/>
      <c r="J32" s="100"/>
      <c r="K32" s="100"/>
      <c r="L32" s="100"/>
      <c r="M32" s="100"/>
      <c r="N32" s="100"/>
      <c r="O32" s="113"/>
    </row>
    <row r="33" spans="1:15" ht="38.25">
      <c r="A33" s="105">
        <f>A32+1</f>
        <v>16</v>
      </c>
      <c r="B33" s="106" t="s">
        <v>1315</v>
      </c>
      <c r="C33" s="107" t="s">
        <v>101</v>
      </c>
      <c r="D33" s="107">
        <v>296</v>
      </c>
      <c r="E33" s="110"/>
      <c r="F33" s="110"/>
      <c r="G33" s="176"/>
      <c r="H33" s="118"/>
      <c r="I33" s="110"/>
      <c r="J33" s="100"/>
      <c r="K33" s="100"/>
      <c r="L33" s="100"/>
      <c r="M33" s="100"/>
      <c r="N33" s="100"/>
      <c r="O33" s="113"/>
    </row>
    <row r="34" spans="1:15" ht="25.5">
      <c r="A34" s="105">
        <f>A33+1</f>
        <v>17</v>
      </c>
      <c r="B34" s="106" t="s">
        <v>1316</v>
      </c>
      <c r="C34" s="107" t="s">
        <v>101</v>
      </c>
      <c r="D34" s="107">
        <v>296</v>
      </c>
      <c r="E34" s="110"/>
      <c r="F34" s="110"/>
      <c r="G34" s="176"/>
      <c r="H34" s="118"/>
      <c r="I34" s="110"/>
      <c r="J34" s="100"/>
      <c r="K34" s="100"/>
      <c r="L34" s="100"/>
      <c r="M34" s="100"/>
      <c r="N34" s="100"/>
      <c r="O34" s="113"/>
    </row>
    <row r="35" spans="1:15" ht="12.75">
      <c r="A35" s="105"/>
      <c r="B35" s="205" t="s">
        <v>1317</v>
      </c>
      <c r="C35" s="107"/>
      <c r="D35" s="107"/>
      <c r="E35" s="110"/>
      <c r="F35" s="110"/>
      <c r="G35" s="176"/>
      <c r="H35" s="110"/>
      <c r="I35" s="110"/>
      <c r="J35" s="100"/>
      <c r="K35" s="100"/>
      <c r="L35" s="100"/>
      <c r="M35" s="100"/>
      <c r="N35" s="100"/>
      <c r="O35" s="113"/>
    </row>
    <row r="36" spans="1:15" ht="12.75">
      <c r="A36" s="105">
        <f>A34+1</f>
        <v>18</v>
      </c>
      <c r="B36" s="106" t="s">
        <v>1305</v>
      </c>
      <c r="C36" s="107" t="s">
        <v>101</v>
      </c>
      <c r="D36" s="107">
        <v>115</v>
      </c>
      <c r="E36" s="110"/>
      <c r="F36" s="110"/>
      <c r="G36" s="176"/>
      <c r="H36" s="110"/>
      <c r="I36" s="110"/>
      <c r="J36" s="100"/>
      <c r="K36" s="100"/>
      <c r="L36" s="100"/>
      <c r="M36" s="100"/>
      <c r="N36" s="100"/>
      <c r="O36" s="113"/>
    </row>
    <row r="37" spans="1:15" ht="25.5">
      <c r="A37" s="105">
        <f>A36+1</f>
        <v>19</v>
      </c>
      <c r="B37" s="106" t="s">
        <v>1306</v>
      </c>
      <c r="C37" s="107" t="s">
        <v>101</v>
      </c>
      <c r="D37" s="107">
        <v>102</v>
      </c>
      <c r="E37" s="110"/>
      <c r="F37" s="110"/>
      <c r="G37" s="176"/>
      <c r="H37" s="110"/>
      <c r="I37" s="110"/>
      <c r="J37" s="100"/>
      <c r="K37" s="100"/>
      <c r="L37" s="100"/>
      <c r="M37" s="100"/>
      <c r="N37" s="100"/>
      <c r="O37" s="113"/>
    </row>
    <row r="38" spans="1:15" ht="12.75">
      <c r="A38" s="105">
        <f>A37+1</f>
        <v>20</v>
      </c>
      <c r="B38" s="106" t="s">
        <v>1305</v>
      </c>
      <c r="C38" s="107" t="s">
        <v>101</v>
      </c>
      <c r="D38" s="107">
        <v>115</v>
      </c>
      <c r="E38" s="110"/>
      <c r="F38" s="110"/>
      <c r="G38" s="176"/>
      <c r="H38" s="110"/>
      <c r="I38" s="110"/>
      <c r="J38" s="100"/>
      <c r="K38" s="100"/>
      <c r="L38" s="100"/>
      <c r="M38" s="100"/>
      <c r="N38" s="100"/>
      <c r="O38" s="113"/>
    </row>
    <row r="39" spans="1:15" ht="25.5">
      <c r="A39" s="105">
        <f>A38+1</f>
        <v>21</v>
      </c>
      <c r="B39" s="106" t="s">
        <v>1318</v>
      </c>
      <c r="C39" s="107" t="s">
        <v>101</v>
      </c>
      <c r="D39" s="107">
        <v>102</v>
      </c>
      <c r="E39" s="110"/>
      <c r="F39" s="110"/>
      <c r="G39" s="176"/>
      <c r="H39" s="110"/>
      <c r="I39" s="110"/>
      <c r="J39" s="100"/>
      <c r="K39" s="100"/>
      <c r="L39" s="100"/>
      <c r="M39" s="100"/>
      <c r="N39" s="100"/>
      <c r="O39" s="113"/>
    </row>
    <row r="40" spans="1:15" ht="12.75">
      <c r="A40" s="105">
        <f>A39+1</f>
        <v>22</v>
      </c>
      <c r="B40" s="106" t="s">
        <v>1319</v>
      </c>
      <c r="C40" s="107" t="s">
        <v>127</v>
      </c>
      <c r="D40" s="107">
        <v>40.4</v>
      </c>
      <c r="E40" s="110"/>
      <c r="F40" s="110"/>
      <c r="G40" s="176"/>
      <c r="H40" s="110"/>
      <c r="I40" s="110"/>
      <c r="J40" s="100"/>
      <c r="K40" s="100"/>
      <c r="L40" s="100"/>
      <c r="M40" s="100"/>
      <c r="N40" s="100"/>
      <c r="O40" s="113"/>
    </row>
    <row r="41" spans="1:15" ht="12.75">
      <c r="A41" s="105">
        <f>A40+1</f>
        <v>23</v>
      </c>
      <c r="B41" s="106" t="s">
        <v>1320</v>
      </c>
      <c r="C41" s="107" t="s">
        <v>127</v>
      </c>
      <c r="D41" s="107">
        <v>17</v>
      </c>
      <c r="E41" s="110"/>
      <c r="F41" s="110"/>
      <c r="G41" s="176"/>
      <c r="H41" s="110"/>
      <c r="I41" s="110"/>
      <c r="J41" s="100"/>
      <c r="K41" s="100"/>
      <c r="L41" s="100"/>
      <c r="M41" s="100"/>
      <c r="N41" s="100"/>
      <c r="O41" s="113"/>
    </row>
    <row r="42" spans="1:15" ht="25.5">
      <c r="A42" s="105"/>
      <c r="B42" s="205" t="s">
        <v>1321</v>
      </c>
      <c r="C42" s="107"/>
      <c r="D42" s="107"/>
      <c r="E42" s="110"/>
      <c r="F42" s="110"/>
      <c r="G42" s="176"/>
      <c r="H42" s="110"/>
      <c r="I42" s="110"/>
      <c r="J42" s="100"/>
      <c r="K42" s="100"/>
      <c r="L42" s="100"/>
      <c r="M42" s="100"/>
      <c r="N42" s="100"/>
      <c r="O42" s="113"/>
    </row>
    <row r="43" spans="1:15" ht="12.75">
      <c r="A43" s="105">
        <f>A41+1</f>
        <v>24</v>
      </c>
      <c r="B43" s="106" t="s">
        <v>1305</v>
      </c>
      <c r="C43" s="107" t="s">
        <v>101</v>
      </c>
      <c r="D43" s="107">
        <v>121</v>
      </c>
      <c r="E43" s="110"/>
      <c r="F43" s="110"/>
      <c r="G43" s="176"/>
      <c r="H43" s="110"/>
      <c r="I43" s="110"/>
      <c r="J43" s="100"/>
      <c r="K43" s="100"/>
      <c r="L43" s="100"/>
      <c r="M43" s="100"/>
      <c r="N43" s="100"/>
      <c r="O43" s="113"/>
    </row>
    <row r="44" spans="1:15" ht="25.5">
      <c r="A44" s="105">
        <f>A43+1</f>
        <v>25</v>
      </c>
      <c r="B44" s="180" t="s">
        <v>1322</v>
      </c>
      <c r="C44" s="172" t="s">
        <v>127</v>
      </c>
      <c r="D44" s="172">
        <v>48.3</v>
      </c>
      <c r="E44" s="183"/>
      <c r="F44" s="110"/>
      <c r="G44" s="176"/>
      <c r="H44" s="183"/>
      <c r="I44" s="183"/>
      <c r="J44" s="100"/>
      <c r="K44" s="100"/>
      <c r="L44" s="100"/>
      <c r="M44" s="100"/>
      <c r="N44" s="100"/>
      <c r="O44" s="113"/>
    </row>
    <row r="45" spans="1:15" ht="12.75">
      <c r="A45" s="105">
        <f>A44+1</f>
        <v>26</v>
      </c>
      <c r="B45" s="180" t="s">
        <v>1320</v>
      </c>
      <c r="C45" s="172" t="s">
        <v>127</v>
      </c>
      <c r="D45" s="172">
        <v>7</v>
      </c>
      <c r="E45" s="183"/>
      <c r="F45" s="110"/>
      <c r="G45" s="176"/>
      <c r="H45" s="183"/>
      <c r="I45" s="183"/>
      <c r="J45" s="100"/>
      <c r="K45" s="100"/>
      <c r="L45" s="100"/>
      <c r="M45" s="100"/>
      <c r="N45" s="100"/>
      <c r="O45" s="113"/>
    </row>
    <row r="46" spans="1:15" ht="12.75">
      <c r="A46" s="105"/>
      <c r="B46" s="171" t="s">
        <v>1323</v>
      </c>
      <c r="C46" s="172"/>
      <c r="D46" s="172"/>
      <c r="E46" s="183"/>
      <c r="F46" s="110"/>
      <c r="G46" s="176"/>
      <c r="H46" s="183"/>
      <c r="I46" s="183"/>
      <c r="J46" s="100"/>
      <c r="K46" s="100"/>
      <c r="L46" s="100"/>
      <c r="M46" s="100"/>
      <c r="N46" s="100"/>
      <c r="O46" s="113"/>
    </row>
    <row r="47" spans="1:15" ht="12.75">
      <c r="A47" s="105">
        <f>A45+1</f>
        <v>27</v>
      </c>
      <c r="B47" s="263" t="s">
        <v>1324</v>
      </c>
      <c r="C47" s="172" t="s">
        <v>127</v>
      </c>
      <c r="D47" s="172">
        <v>220</v>
      </c>
      <c r="E47" s="411"/>
      <c r="F47" s="110"/>
      <c r="G47" s="176"/>
      <c r="H47" s="285"/>
      <c r="I47" s="285"/>
      <c r="J47" s="100"/>
      <c r="K47" s="100"/>
      <c r="L47" s="100"/>
      <c r="M47" s="100"/>
      <c r="N47" s="100"/>
      <c r="O47" s="113"/>
    </row>
    <row r="48" spans="1:15" ht="12.75">
      <c r="A48" s="105">
        <f>A47+1</f>
        <v>28</v>
      </c>
      <c r="B48" s="180" t="s">
        <v>1325</v>
      </c>
      <c r="C48" s="172" t="s">
        <v>127</v>
      </c>
      <c r="D48" s="172">
        <v>25.6</v>
      </c>
      <c r="E48" s="411"/>
      <c r="F48" s="110"/>
      <c r="G48" s="176"/>
      <c r="H48" s="285"/>
      <c r="I48" s="285"/>
      <c r="J48" s="100"/>
      <c r="K48" s="100"/>
      <c r="L48" s="100"/>
      <c r="M48" s="100"/>
      <c r="N48" s="100"/>
      <c r="O48" s="113"/>
    </row>
    <row r="49" spans="1:15" ht="12.75">
      <c r="A49" s="105"/>
      <c r="B49" s="171" t="s">
        <v>1326</v>
      </c>
      <c r="C49" s="172"/>
      <c r="D49" s="172"/>
      <c r="E49" s="381"/>
      <c r="F49" s="110"/>
      <c r="G49" s="176"/>
      <c r="H49" s="285"/>
      <c r="I49" s="285"/>
      <c r="J49" s="100"/>
      <c r="K49" s="100"/>
      <c r="L49" s="100"/>
      <c r="M49" s="100"/>
      <c r="N49" s="100"/>
      <c r="O49" s="113"/>
    </row>
    <row r="50" spans="1:15" ht="12.75">
      <c r="A50" s="275" t="s">
        <v>1327</v>
      </c>
      <c r="B50" s="106" t="s">
        <v>1328</v>
      </c>
      <c r="C50" s="107" t="s">
        <v>242</v>
      </c>
      <c r="D50" s="259">
        <v>188.91</v>
      </c>
      <c r="E50" s="100"/>
      <c r="F50" s="110"/>
      <c r="G50" s="176"/>
      <c r="H50" s="100"/>
      <c r="I50" s="100"/>
      <c r="J50" s="100"/>
      <c r="K50" s="100"/>
      <c r="L50" s="100"/>
      <c r="M50" s="100"/>
      <c r="N50" s="100"/>
      <c r="O50" s="113"/>
    </row>
    <row r="51" spans="1:15" ht="12.75">
      <c r="A51" s="275"/>
      <c r="B51" s="205" t="s">
        <v>1329</v>
      </c>
      <c r="C51" s="107"/>
      <c r="D51" s="259"/>
      <c r="E51" s="100"/>
      <c r="F51" s="110"/>
      <c r="G51" s="176"/>
      <c r="H51" s="100"/>
      <c r="I51" s="100"/>
      <c r="J51" s="100"/>
      <c r="K51" s="100"/>
      <c r="L51" s="100"/>
      <c r="M51" s="100"/>
      <c r="N51" s="100"/>
      <c r="O51" s="113"/>
    </row>
    <row r="52" spans="1:15" ht="12.75">
      <c r="A52" s="275" t="s">
        <v>1330</v>
      </c>
      <c r="B52" s="106" t="s">
        <v>1331</v>
      </c>
      <c r="C52" s="107" t="s">
        <v>1332</v>
      </c>
      <c r="D52" s="259">
        <v>612</v>
      </c>
      <c r="E52" s="100"/>
      <c r="F52" s="110"/>
      <c r="G52" s="176"/>
      <c r="H52" s="100"/>
      <c r="I52" s="100"/>
      <c r="J52" s="100"/>
      <c r="K52" s="100"/>
      <c r="L52" s="100"/>
      <c r="M52" s="100"/>
      <c r="N52" s="100"/>
      <c r="O52" s="113"/>
    </row>
    <row r="53" spans="1:15" ht="12.75">
      <c r="A53" s="275" t="s">
        <v>1333</v>
      </c>
      <c r="B53" s="106" t="s">
        <v>1334</v>
      </c>
      <c r="C53" s="107" t="s">
        <v>1332</v>
      </c>
      <c r="D53" s="259">
        <v>1</v>
      </c>
      <c r="E53" s="100"/>
      <c r="F53" s="110"/>
      <c r="G53" s="176"/>
      <c r="H53" s="100"/>
      <c r="I53" s="100"/>
      <c r="J53" s="100"/>
      <c r="K53" s="100"/>
      <c r="L53" s="100"/>
      <c r="M53" s="100"/>
      <c r="N53" s="100"/>
      <c r="O53" s="113"/>
    </row>
    <row r="54" spans="1:15" ht="12.75">
      <c r="A54" s="275" t="s">
        <v>1335</v>
      </c>
      <c r="B54" s="106" t="s">
        <v>1336</v>
      </c>
      <c r="C54" s="107" t="s">
        <v>1332</v>
      </c>
      <c r="D54" s="259">
        <v>1298</v>
      </c>
      <c r="E54" s="100"/>
      <c r="F54" s="110"/>
      <c r="G54" s="176"/>
      <c r="H54" s="100"/>
      <c r="I54" s="100"/>
      <c r="J54" s="100"/>
      <c r="K54" s="100"/>
      <c r="L54" s="100"/>
      <c r="M54" s="100"/>
      <c r="N54" s="100"/>
      <c r="O54" s="113"/>
    </row>
    <row r="55" spans="1:15" ht="12.75">
      <c r="A55" s="275"/>
      <c r="B55" s="205" t="s">
        <v>1337</v>
      </c>
      <c r="C55" s="107"/>
      <c r="D55" s="259"/>
      <c r="E55" s="100"/>
      <c r="F55" s="110"/>
      <c r="G55" s="176"/>
      <c r="H55" s="100"/>
      <c r="I55" s="100"/>
      <c r="J55" s="100"/>
      <c r="K55" s="100"/>
      <c r="L55" s="100"/>
      <c r="M55" s="100"/>
      <c r="N55" s="100"/>
      <c r="O55" s="113"/>
    </row>
    <row r="56" spans="1:15" ht="12.75">
      <c r="A56" s="105">
        <f>A54+1</f>
        <v>33</v>
      </c>
      <c r="B56" s="106" t="s">
        <v>1338</v>
      </c>
      <c r="C56" s="107" t="s">
        <v>73</v>
      </c>
      <c r="D56" s="259">
        <v>1</v>
      </c>
      <c r="E56" s="100"/>
      <c r="F56" s="110"/>
      <c r="G56" s="176"/>
      <c r="H56" s="100"/>
      <c r="I56" s="100"/>
      <c r="J56" s="100"/>
      <c r="K56" s="100"/>
      <c r="L56" s="100"/>
      <c r="M56" s="100"/>
      <c r="N56" s="100"/>
      <c r="O56" s="113"/>
    </row>
    <row r="57" spans="1:15" ht="12.75">
      <c r="A57" s="105">
        <f aca="true" t="shared" si="0" ref="A57:A80">A56+1</f>
        <v>34</v>
      </c>
      <c r="B57" s="106" t="s">
        <v>1339</v>
      </c>
      <c r="C57" s="107" t="s">
        <v>73</v>
      </c>
      <c r="D57" s="259">
        <v>1</v>
      </c>
      <c r="E57" s="100"/>
      <c r="F57" s="110"/>
      <c r="G57" s="176"/>
      <c r="H57" s="100"/>
      <c r="I57" s="100"/>
      <c r="J57" s="100"/>
      <c r="K57" s="100"/>
      <c r="L57" s="100"/>
      <c r="M57" s="100"/>
      <c r="N57" s="100"/>
      <c r="O57" s="113"/>
    </row>
    <row r="58" spans="1:15" ht="12.75">
      <c r="A58" s="105">
        <f t="shared" si="0"/>
        <v>35</v>
      </c>
      <c r="B58" s="106" t="s">
        <v>1340</v>
      </c>
      <c r="C58" s="107" t="s">
        <v>73</v>
      </c>
      <c r="D58" s="259">
        <v>1</v>
      </c>
      <c r="E58" s="100"/>
      <c r="F58" s="110"/>
      <c r="G58" s="176"/>
      <c r="H58" s="100"/>
      <c r="I58" s="100"/>
      <c r="J58" s="100"/>
      <c r="K58" s="100"/>
      <c r="L58" s="100"/>
      <c r="M58" s="100"/>
      <c r="N58" s="100"/>
      <c r="O58" s="113"/>
    </row>
    <row r="59" spans="1:15" ht="12.75">
      <c r="A59" s="105">
        <f t="shared" si="0"/>
        <v>36</v>
      </c>
      <c r="B59" s="106" t="s">
        <v>1341</v>
      </c>
      <c r="C59" s="107" t="s">
        <v>73</v>
      </c>
      <c r="D59" s="259">
        <v>2</v>
      </c>
      <c r="E59" s="100"/>
      <c r="F59" s="110"/>
      <c r="G59" s="176"/>
      <c r="H59" s="100"/>
      <c r="I59" s="100"/>
      <c r="J59" s="100"/>
      <c r="K59" s="100"/>
      <c r="L59" s="100"/>
      <c r="M59" s="100"/>
      <c r="N59" s="100"/>
      <c r="O59" s="113"/>
    </row>
    <row r="60" spans="1:15" ht="12.75">
      <c r="A60" s="105">
        <f t="shared" si="0"/>
        <v>37</v>
      </c>
      <c r="B60" s="106" t="s">
        <v>1342</v>
      </c>
      <c r="C60" s="107" t="s">
        <v>73</v>
      </c>
      <c r="D60" s="259">
        <v>2</v>
      </c>
      <c r="E60" s="100"/>
      <c r="F60" s="110"/>
      <c r="G60" s="176"/>
      <c r="H60" s="100"/>
      <c r="I60" s="100"/>
      <c r="J60" s="100"/>
      <c r="K60" s="100"/>
      <c r="L60" s="100"/>
      <c r="M60" s="100"/>
      <c r="N60" s="100"/>
      <c r="O60" s="113"/>
    </row>
    <row r="61" spans="1:15" ht="12.75">
      <c r="A61" s="105">
        <f t="shared" si="0"/>
        <v>38</v>
      </c>
      <c r="B61" s="106" t="s">
        <v>1343</v>
      </c>
      <c r="C61" s="107" t="s">
        <v>73</v>
      </c>
      <c r="D61" s="259">
        <v>1</v>
      </c>
      <c r="E61" s="100"/>
      <c r="F61" s="110"/>
      <c r="G61" s="176"/>
      <c r="H61" s="100"/>
      <c r="I61" s="100"/>
      <c r="J61" s="100"/>
      <c r="K61" s="100"/>
      <c r="L61" s="100"/>
      <c r="M61" s="100"/>
      <c r="N61" s="100"/>
      <c r="O61" s="113"/>
    </row>
    <row r="62" spans="1:15" ht="12.75">
      <c r="A62" s="105">
        <f t="shared" si="0"/>
        <v>39</v>
      </c>
      <c r="B62" s="106" t="s">
        <v>1344</v>
      </c>
      <c r="C62" s="107" t="s">
        <v>73</v>
      </c>
      <c r="D62" s="259">
        <v>3</v>
      </c>
      <c r="E62" s="100"/>
      <c r="F62" s="110"/>
      <c r="G62" s="176"/>
      <c r="H62" s="100"/>
      <c r="I62" s="100"/>
      <c r="J62" s="100"/>
      <c r="K62" s="100"/>
      <c r="L62" s="100"/>
      <c r="M62" s="100"/>
      <c r="N62" s="100"/>
      <c r="O62" s="113"/>
    </row>
    <row r="63" spans="1:15" s="455" customFormat="1" ht="12.75">
      <c r="A63" s="442">
        <f t="shared" si="0"/>
        <v>40</v>
      </c>
      <c r="B63" s="207" t="s">
        <v>1345</v>
      </c>
      <c r="C63" s="433" t="s">
        <v>73</v>
      </c>
      <c r="D63" s="492">
        <v>2</v>
      </c>
      <c r="E63" s="115"/>
      <c r="F63" s="118"/>
      <c r="G63" s="266"/>
      <c r="H63" s="115"/>
      <c r="I63" s="115"/>
      <c r="J63" s="115"/>
      <c r="K63" s="115"/>
      <c r="L63" s="115"/>
      <c r="M63" s="115"/>
      <c r="N63" s="115"/>
      <c r="O63" s="463"/>
    </row>
    <row r="64" spans="1:15" s="455" customFormat="1" ht="12.75">
      <c r="A64" s="442">
        <f t="shared" si="0"/>
        <v>41</v>
      </c>
      <c r="B64" s="207" t="s">
        <v>1346</v>
      </c>
      <c r="C64" s="433" t="s">
        <v>73</v>
      </c>
      <c r="D64" s="492">
        <v>1</v>
      </c>
      <c r="E64" s="115"/>
      <c r="F64" s="118"/>
      <c r="G64" s="266"/>
      <c r="H64" s="115"/>
      <c r="I64" s="115"/>
      <c r="J64" s="115"/>
      <c r="K64" s="115"/>
      <c r="L64" s="115"/>
      <c r="M64" s="115"/>
      <c r="N64" s="115"/>
      <c r="O64" s="463"/>
    </row>
    <row r="65" spans="1:15" s="455" customFormat="1" ht="12.75">
      <c r="A65" s="442">
        <f t="shared" si="0"/>
        <v>42</v>
      </c>
      <c r="B65" s="207" t="s">
        <v>1347</v>
      </c>
      <c r="C65" s="433" t="s">
        <v>73</v>
      </c>
      <c r="D65" s="492">
        <v>4</v>
      </c>
      <c r="E65" s="115"/>
      <c r="F65" s="118"/>
      <c r="G65" s="266"/>
      <c r="H65" s="115"/>
      <c r="I65" s="115"/>
      <c r="J65" s="115"/>
      <c r="K65" s="115"/>
      <c r="L65" s="115"/>
      <c r="M65" s="115"/>
      <c r="N65" s="115"/>
      <c r="O65" s="463"/>
    </row>
    <row r="66" spans="1:15" s="455" customFormat="1" ht="12.75">
      <c r="A66" s="442">
        <f t="shared" si="0"/>
        <v>43</v>
      </c>
      <c r="B66" s="207" t="s">
        <v>1348</v>
      </c>
      <c r="C66" s="433" t="s">
        <v>73</v>
      </c>
      <c r="D66" s="492">
        <v>2</v>
      </c>
      <c r="E66" s="115"/>
      <c r="F66" s="118"/>
      <c r="G66" s="266"/>
      <c r="H66" s="115"/>
      <c r="I66" s="115"/>
      <c r="J66" s="115"/>
      <c r="K66" s="115"/>
      <c r="L66" s="115"/>
      <c r="M66" s="115"/>
      <c r="N66" s="115"/>
      <c r="O66" s="463"/>
    </row>
    <row r="67" spans="1:15" s="455" customFormat="1" ht="12.75">
      <c r="A67" s="442">
        <f t="shared" si="0"/>
        <v>44</v>
      </c>
      <c r="B67" s="207" t="s">
        <v>1349</v>
      </c>
      <c r="C67" s="433" t="s">
        <v>73</v>
      </c>
      <c r="D67" s="492">
        <v>2</v>
      </c>
      <c r="E67" s="115"/>
      <c r="F67" s="118"/>
      <c r="G67" s="266"/>
      <c r="H67" s="115"/>
      <c r="I67" s="115"/>
      <c r="J67" s="115"/>
      <c r="K67" s="115"/>
      <c r="L67" s="115"/>
      <c r="M67" s="115"/>
      <c r="N67" s="115"/>
      <c r="O67" s="463"/>
    </row>
    <row r="68" spans="1:15" s="455" customFormat="1" ht="12.75">
      <c r="A68" s="442">
        <f t="shared" si="0"/>
        <v>45</v>
      </c>
      <c r="B68" s="207" t="s">
        <v>1350</v>
      </c>
      <c r="C68" s="433" t="s">
        <v>73</v>
      </c>
      <c r="D68" s="492">
        <v>1</v>
      </c>
      <c r="E68" s="115"/>
      <c r="F68" s="118"/>
      <c r="G68" s="266"/>
      <c r="H68" s="115"/>
      <c r="I68" s="115"/>
      <c r="J68" s="115"/>
      <c r="K68" s="115"/>
      <c r="L68" s="115"/>
      <c r="M68" s="115"/>
      <c r="N68" s="115"/>
      <c r="O68" s="463"/>
    </row>
    <row r="69" spans="1:15" s="455" customFormat="1" ht="12.75">
      <c r="A69" s="442">
        <f t="shared" si="0"/>
        <v>46</v>
      </c>
      <c r="B69" s="207" t="s">
        <v>1351</v>
      </c>
      <c r="C69" s="433" t="s">
        <v>73</v>
      </c>
      <c r="D69" s="492">
        <v>3</v>
      </c>
      <c r="E69" s="115"/>
      <c r="F69" s="118"/>
      <c r="G69" s="266"/>
      <c r="H69" s="115"/>
      <c r="I69" s="115"/>
      <c r="J69" s="115"/>
      <c r="K69" s="115"/>
      <c r="L69" s="115"/>
      <c r="M69" s="115"/>
      <c r="N69" s="115"/>
      <c r="O69" s="463"/>
    </row>
    <row r="70" spans="1:15" s="455" customFormat="1" ht="12.75">
      <c r="A70" s="442">
        <f t="shared" si="0"/>
        <v>47</v>
      </c>
      <c r="B70" s="207" t="s">
        <v>1352</v>
      </c>
      <c r="C70" s="433" t="s">
        <v>73</v>
      </c>
      <c r="D70" s="492">
        <v>5</v>
      </c>
      <c r="E70" s="115"/>
      <c r="F70" s="118"/>
      <c r="G70" s="266"/>
      <c r="H70" s="115"/>
      <c r="I70" s="115"/>
      <c r="J70" s="115"/>
      <c r="K70" s="115"/>
      <c r="L70" s="115"/>
      <c r="M70" s="115"/>
      <c r="N70" s="115"/>
      <c r="O70" s="463"/>
    </row>
    <row r="71" spans="1:15" s="455" customFormat="1" ht="12.75">
      <c r="A71" s="442">
        <f t="shared" si="0"/>
        <v>48</v>
      </c>
      <c r="B71" s="207" t="s">
        <v>1353</v>
      </c>
      <c r="C71" s="433" t="s">
        <v>73</v>
      </c>
      <c r="D71" s="492">
        <v>8</v>
      </c>
      <c r="E71" s="115"/>
      <c r="F71" s="118"/>
      <c r="G71" s="266"/>
      <c r="H71" s="115"/>
      <c r="I71" s="115"/>
      <c r="J71" s="115"/>
      <c r="K71" s="115"/>
      <c r="L71" s="115"/>
      <c r="M71" s="115"/>
      <c r="N71" s="115"/>
      <c r="O71" s="463"/>
    </row>
    <row r="72" spans="1:15" s="455" customFormat="1" ht="12.75">
      <c r="A72" s="442">
        <f t="shared" si="0"/>
        <v>49</v>
      </c>
      <c r="B72" s="207" t="s">
        <v>1354</v>
      </c>
      <c r="C72" s="433" t="s">
        <v>73</v>
      </c>
      <c r="D72" s="492">
        <v>5</v>
      </c>
      <c r="E72" s="115"/>
      <c r="F72" s="118"/>
      <c r="G72" s="266"/>
      <c r="H72" s="115"/>
      <c r="I72" s="115"/>
      <c r="J72" s="115"/>
      <c r="K72" s="115"/>
      <c r="L72" s="115"/>
      <c r="M72" s="115"/>
      <c r="N72" s="115"/>
      <c r="O72" s="463"/>
    </row>
    <row r="73" spans="1:15" s="455" customFormat="1" ht="12.75">
      <c r="A73" s="442">
        <f t="shared" si="0"/>
        <v>50</v>
      </c>
      <c r="B73" s="207" t="s">
        <v>1355</v>
      </c>
      <c r="C73" s="433" t="s">
        <v>73</v>
      </c>
      <c r="D73" s="492">
        <v>3</v>
      </c>
      <c r="E73" s="115"/>
      <c r="F73" s="118"/>
      <c r="G73" s="266"/>
      <c r="H73" s="115"/>
      <c r="I73" s="115"/>
      <c r="J73" s="115"/>
      <c r="K73" s="115"/>
      <c r="L73" s="115"/>
      <c r="M73" s="115"/>
      <c r="N73" s="115"/>
      <c r="O73" s="463"/>
    </row>
    <row r="74" spans="1:15" s="455" customFormat="1" ht="12.75">
      <c r="A74" s="442">
        <f t="shared" si="0"/>
        <v>51</v>
      </c>
      <c r="B74" s="207" t="s">
        <v>1356</v>
      </c>
      <c r="C74" s="433" t="s">
        <v>73</v>
      </c>
      <c r="D74" s="492">
        <v>3</v>
      </c>
      <c r="E74" s="115"/>
      <c r="F74" s="118"/>
      <c r="G74" s="266"/>
      <c r="H74" s="115"/>
      <c r="I74" s="115"/>
      <c r="J74" s="115"/>
      <c r="K74" s="115"/>
      <c r="L74" s="115"/>
      <c r="M74" s="115"/>
      <c r="N74" s="115"/>
      <c r="O74" s="463"/>
    </row>
    <row r="75" spans="1:15" s="455" customFormat="1" ht="12.75">
      <c r="A75" s="442">
        <f t="shared" si="0"/>
        <v>52</v>
      </c>
      <c r="B75" s="207" t="s">
        <v>1357</v>
      </c>
      <c r="C75" s="433" t="s">
        <v>73</v>
      </c>
      <c r="D75" s="492">
        <v>6</v>
      </c>
      <c r="E75" s="115"/>
      <c r="F75" s="118"/>
      <c r="G75" s="266"/>
      <c r="H75" s="115"/>
      <c r="I75" s="115"/>
      <c r="J75" s="115"/>
      <c r="K75" s="115"/>
      <c r="L75" s="115"/>
      <c r="M75" s="115"/>
      <c r="N75" s="115"/>
      <c r="O75" s="463"/>
    </row>
    <row r="76" spans="1:15" s="455" customFormat="1" ht="12.75">
      <c r="A76" s="442">
        <f t="shared" si="0"/>
        <v>53</v>
      </c>
      <c r="B76" s="207" t="s">
        <v>1358</v>
      </c>
      <c r="C76" s="433" t="s">
        <v>73</v>
      </c>
      <c r="D76" s="492">
        <v>5</v>
      </c>
      <c r="E76" s="115"/>
      <c r="F76" s="118"/>
      <c r="G76" s="266"/>
      <c r="H76" s="115"/>
      <c r="I76" s="115"/>
      <c r="J76" s="115"/>
      <c r="K76" s="115"/>
      <c r="L76" s="115"/>
      <c r="M76" s="115"/>
      <c r="N76" s="115"/>
      <c r="O76" s="463"/>
    </row>
    <row r="77" spans="1:15" s="455" customFormat="1" ht="12.75">
      <c r="A77" s="442">
        <f t="shared" si="0"/>
        <v>54</v>
      </c>
      <c r="B77" s="207" t="s">
        <v>1359</v>
      </c>
      <c r="C77" s="433" t="s">
        <v>73</v>
      </c>
      <c r="D77" s="492">
        <v>4</v>
      </c>
      <c r="E77" s="115"/>
      <c r="F77" s="118"/>
      <c r="G77" s="266"/>
      <c r="H77" s="115"/>
      <c r="I77" s="115"/>
      <c r="J77" s="115"/>
      <c r="K77" s="115"/>
      <c r="L77" s="115"/>
      <c r="M77" s="115"/>
      <c r="N77" s="115"/>
      <c r="O77" s="463"/>
    </row>
    <row r="78" spans="1:15" s="455" customFormat="1" ht="12.75">
      <c r="A78" s="442">
        <f t="shared" si="0"/>
        <v>55</v>
      </c>
      <c r="B78" s="207" t="s">
        <v>1360</v>
      </c>
      <c r="C78" s="433" t="s">
        <v>73</v>
      </c>
      <c r="D78" s="492">
        <v>6</v>
      </c>
      <c r="E78" s="115"/>
      <c r="F78" s="118"/>
      <c r="G78" s="266"/>
      <c r="H78" s="115"/>
      <c r="I78" s="115"/>
      <c r="J78" s="115"/>
      <c r="K78" s="115"/>
      <c r="L78" s="115"/>
      <c r="M78" s="115"/>
      <c r="N78" s="115"/>
      <c r="O78" s="463"/>
    </row>
    <row r="79" spans="1:15" s="455" customFormat="1" ht="12.75">
      <c r="A79" s="442">
        <f t="shared" si="0"/>
        <v>56</v>
      </c>
      <c r="B79" s="207" t="s">
        <v>1361</v>
      </c>
      <c r="C79" s="433" t="s">
        <v>73</v>
      </c>
      <c r="D79" s="492">
        <v>2</v>
      </c>
      <c r="E79" s="115"/>
      <c r="F79" s="118"/>
      <c r="G79" s="266"/>
      <c r="H79" s="115"/>
      <c r="I79" s="115"/>
      <c r="J79" s="115"/>
      <c r="K79" s="115"/>
      <c r="L79" s="115"/>
      <c r="M79" s="115"/>
      <c r="N79" s="115"/>
      <c r="O79" s="463"/>
    </row>
    <row r="80" spans="1:15" s="455" customFormat="1" ht="12.75">
      <c r="A80" s="493">
        <f t="shared" si="0"/>
        <v>57</v>
      </c>
      <c r="B80" s="494" t="s">
        <v>1362</v>
      </c>
      <c r="C80" s="495" t="s">
        <v>73</v>
      </c>
      <c r="D80" s="496">
        <v>6</v>
      </c>
      <c r="E80" s="484"/>
      <c r="F80" s="497"/>
      <c r="G80" s="337"/>
      <c r="H80" s="484"/>
      <c r="I80" s="484"/>
      <c r="J80" s="484"/>
      <c r="K80" s="484"/>
      <c r="L80" s="484"/>
      <c r="M80" s="484"/>
      <c r="N80" s="484"/>
      <c r="O80" s="498"/>
    </row>
    <row r="81" spans="1:15" s="455" customFormat="1" ht="12.75">
      <c r="A81" s="442"/>
      <c r="B81" s="280" t="s">
        <v>1478</v>
      </c>
      <c r="C81" s="433"/>
      <c r="D81" s="492"/>
      <c r="E81" s="216"/>
      <c r="F81" s="128"/>
      <c r="G81" s="200"/>
      <c r="H81" s="216"/>
      <c r="I81" s="216"/>
      <c r="J81" s="216"/>
      <c r="K81" s="216"/>
      <c r="L81" s="216"/>
      <c r="M81" s="216"/>
      <c r="N81" s="216"/>
      <c r="O81" s="499"/>
    </row>
    <row r="82" spans="1:15" s="455" customFormat="1" ht="12.75">
      <c r="A82" s="442"/>
      <c r="B82" s="280" t="s">
        <v>1479</v>
      </c>
      <c r="C82" s="433"/>
      <c r="D82" s="433"/>
      <c r="E82" s="216"/>
      <c r="F82" s="128"/>
      <c r="G82" s="200"/>
      <c r="H82" s="216"/>
      <c r="I82" s="216"/>
      <c r="J82" s="216"/>
      <c r="K82" s="216"/>
      <c r="L82" s="216"/>
      <c r="M82" s="216"/>
      <c r="N82" s="216"/>
      <c r="O82" s="499"/>
    </row>
    <row r="83" spans="1:15" s="455" customFormat="1" ht="12.75">
      <c r="A83" s="442">
        <v>58</v>
      </c>
      <c r="B83" s="279" t="s">
        <v>1297</v>
      </c>
      <c r="C83" s="433" t="s">
        <v>73</v>
      </c>
      <c r="D83" s="433">
        <v>10</v>
      </c>
      <c r="E83" s="216"/>
      <c r="F83" s="128"/>
      <c r="G83" s="200"/>
      <c r="H83" s="216"/>
      <c r="I83" s="216"/>
      <c r="J83" s="216"/>
      <c r="K83" s="216"/>
      <c r="L83" s="216"/>
      <c r="M83" s="216"/>
      <c r="N83" s="216"/>
      <c r="O83" s="499"/>
    </row>
    <row r="84" spans="1:15" s="455" customFormat="1" ht="38.25">
      <c r="A84" s="442">
        <v>59</v>
      </c>
      <c r="B84" s="279" t="s">
        <v>1480</v>
      </c>
      <c r="C84" s="433" t="s">
        <v>127</v>
      </c>
      <c r="D84" s="433">
        <v>85</v>
      </c>
      <c r="E84" s="216"/>
      <c r="F84" s="128"/>
      <c r="G84" s="200"/>
      <c r="H84" s="216"/>
      <c r="I84" s="216"/>
      <c r="J84" s="216"/>
      <c r="K84" s="216"/>
      <c r="L84" s="216"/>
      <c r="M84" s="216"/>
      <c r="N84" s="216"/>
      <c r="O84" s="499"/>
    </row>
    <row r="85" spans="1:15" s="455" customFormat="1" ht="12.75">
      <c r="A85" s="442"/>
      <c r="B85" s="280" t="s">
        <v>1299</v>
      </c>
      <c r="C85" s="433"/>
      <c r="D85" s="433"/>
      <c r="E85" s="216"/>
      <c r="F85" s="128"/>
      <c r="G85" s="200"/>
      <c r="H85" s="216"/>
      <c r="I85" s="216"/>
      <c r="J85" s="216"/>
      <c r="K85" s="216"/>
      <c r="L85" s="216"/>
      <c r="M85" s="216"/>
      <c r="N85" s="216"/>
      <c r="O85" s="499"/>
    </row>
    <row r="86" spans="1:15" s="455" customFormat="1" ht="38.25">
      <c r="A86" s="442">
        <v>60</v>
      </c>
      <c r="B86" s="279" t="s">
        <v>1481</v>
      </c>
      <c r="C86" s="433" t="s">
        <v>127</v>
      </c>
      <c r="D86" s="433">
        <v>190.75</v>
      </c>
      <c r="E86" s="216"/>
      <c r="F86" s="128"/>
      <c r="G86" s="200"/>
      <c r="H86" s="216"/>
      <c r="I86" s="216"/>
      <c r="J86" s="216"/>
      <c r="K86" s="216"/>
      <c r="L86" s="216"/>
      <c r="M86" s="216"/>
      <c r="N86" s="216"/>
      <c r="O86" s="499"/>
    </row>
    <row r="87" spans="1:15" s="455" customFormat="1" ht="12.75">
      <c r="A87" s="442">
        <v>61</v>
      </c>
      <c r="B87" s="279" t="s">
        <v>1301</v>
      </c>
      <c r="C87" s="433" t="s">
        <v>127</v>
      </c>
      <c r="D87" s="433">
        <v>11</v>
      </c>
      <c r="E87" s="216"/>
      <c r="F87" s="128"/>
      <c r="G87" s="200"/>
      <c r="H87" s="216"/>
      <c r="I87" s="216"/>
      <c r="J87" s="216"/>
      <c r="K87" s="216"/>
      <c r="L87" s="216"/>
      <c r="M87" s="216"/>
      <c r="N87" s="216"/>
      <c r="O87" s="499"/>
    </row>
    <row r="88" spans="1:15" s="455" customFormat="1" ht="12.75">
      <c r="A88" s="442">
        <v>62</v>
      </c>
      <c r="B88" s="280" t="s">
        <v>1302</v>
      </c>
      <c r="C88" s="433"/>
      <c r="D88" s="433"/>
      <c r="E88" s="216"/>
      <c r="F88" s="128"/>
      <c r="G88" s="200"/>
      <c r="H88" s="216"/>
      <c r="I88" s="216"/>
      <c r="J88" s="216"/>
      <c r="K88" s="216"/>
      <c r="L88" s="216"/>
      <c r="M88" s="216"/>
      <c r="N88" s="216"/>
      <c r="O88" s="499"/>
    </row>
    <row r="89" spans="1:15" s="455" customFormat="1" ht="25.5">
      <c r="A89" s="442">
        <v>63</v>
      </c>
      <c r="B89" s="279" t="s">
        <v>1303</v>
      </c>
      <c r="C89" s="433" t="s">
        <v>75</v>
      </c>
      <c r="D89" s="433">
        <v>100</v>
      </c>
      <c r="E89" s="216"/>
      <c r="F89" s="128"/>
      <c r="G89" s="200"/>
      <c r="H89" s="216"/>
      <c r="I89" s="216"/>
      <c r="J89" s="216"/>
      <c r="K89" s="216"/>
      <c r="L89" s="216"/>
      <c r="M89" s="216"/>
      <c r="N89" s="216"/>
      <c r="O89" s="499"/>
    </row>
    <row r="90" spans="1:15" s="455" customFormat="1" ht="12.75">
      <c r="A90" s="442"/>
      <c r="B90" s="280" t="s">
        <v>1304</v>
      </c>
      <c r="C90" s="433"/>
      <c r="D90" s="433"/>
      <c r="E90" s="216"/>
      <c r="F90" s="128"/>
      <c r="G90" s="200"/>
      <c r="H90" s="216"/>
      <c r="I90" s="216"/>
      <c r="J90" s="216"/>
      <c r="K90" s="216"/>
      <c r="L90" s="216"/>
      <c r="M90" s="216"/>
      <c r="N90" s="216"/>
      <c r="O90" s="499"/>
    </row>
    <row r="91" spans="1:15" s="455" customFormat="1" ht="12.75">
      <c r="A91" s="442">
        <v>64</v>
      </c>
      <c r="B91" s="279" t="s">
        <v>1305</v>
      </c>
      <c r="C91" s="433" t="s">
        <v>101</v>
      </c>
      <c r="D91" s="433">
        <v>200</v>
      </c>
      <c r="E91" s="216"/>
      <c r="F91" s="128"/>
      <c r="G91" s="200"/>
      <c r="H91" s="216"/>
      <c r="I91" s="216"/>
      <c r="J91" s="216"/>
      <c r="K91" s="216"/>
      <c r="L91" s="216"/>
      <c r="M91" s="216"/>
      <c r="N91" s="216"/>
      <c r="O91" s="499"/>
    </row>
    <row r="92" spans="1:15" s="455" customFormat="1" ht="25.5">
      <c r="A92" s="442">
        <v>65</v>
      </c>
      <c r="B92" s="279" t="s">
        <v>1306</v>
      </c>
      <c r="C92" s="433" t="s">
        <v>101</v>
      </c>
      <c r="D92" s="433">
        <v>200</v>
      </c>
      <c r="E92" s="216"/>
      <c r="F92" s="128"/>
      <c r="G92" s="200"/>
      <c r="H92" s="216"/>
      <c r="I92" s="216"/>
      <c r="J92" s="216"/>
      <c r="K92" s="216"/>
      <c r="L92" s="216"/>
      <c r="M92" s="216"/>
      <c r="N92" s="216"/>
      <c r="O92" s="499"/>
    </row>
    <row r="93" spans="1:15" s="455" customFormat="1" ht="12.75">
      <c r="A93" s="442">
        <v>66</v>
      </c>
      <c r="B93" s="500" t="s">
        <v>1307</v>
      </c>
      <c r="C93" s="433" t="s">
        <v>101</v>
      </c>
      <c r="D93" s="433">
        <v>175</v>
      </c>
      <c r="E93" s="216"/>
      <c r="F93" s="128"/>
      <c r="G93" s="200"/>
      <c r="H93" s="216"/>
      <c r="I93" s="216"/>
      <c r="J93" s="216"/>
      <c r="K93" s="216"/>
      <c r="L93" s="216"/>
      <c r="M93" s="216"/>
      <c r="N93" s="216"/>
      <c r="O93" s="499"/>
    </row>
    <row r="94" spans="1:15" s="455" customFormat="1" ht="25.5">
      <c r="A94" s="442">
        <v>67</v>
      </c>
      <c r="B94" s="279" t="s">
        <v>1482</v>
      </c>
      <c r="C94" s="433" t="s">
        <v>101</v>
      </c>
      <c r="D94" s="433">
        <v>175</v>
      </c>
      <c r="E94" s="216"/>
      <c r="F94" s="128"/>
      <c r="G94" s="200"/>
      <c r="H94" s="216"/>
      <c r="I94" s="216"/>
      <c r="J94" s="216"/>
      <c r="K94" s="216"/>
      <c r="L94" s="216"/>
      <c r="M94" s="216"/>
      <c r="N94" s="216"/>
      <c r="O94" s="499"/>
    </row>
    <row r="95" spans="1:15" s="455" customFormat="1" ht="12.75">
      <c r="A95" s="442"/>
      <c r="B95" s="280" t="s">
        <v>1483</v>
      </c>
      <c r="C95" s="433"/>
      <c r="D95" s="492"/>
      <c r="E95" s="216"/>
      <c r="F95" s="128"/>
      <c r="G95" s="200"/>
      <c r="H95" s="216"/>
      <c r="I95" s="216"/>
      <c r="J95" s="216"/>
      <c r="K95" s="216"/>
      <c r="L95" s="216"/>
      <c r="M95" s="216"/>
      <c r="N95" s="216"/>
      <c r="O95" s="499"/>
    </row>
    <row r="96" spans="1:15" s="455" customFormat="1" ht="25.5">
      <c r="A96" s="442">
        <v>68</v>
      </c>
      <c r="B96" s="207" t="s">
        <v>1484</v>
      </c>
      <c r="C96" s="433" t="s">
        <v>78</v>
      </c>
      <c r="D96" s="118">
        <v>1</v>
      </c>
      <c r="E96" s="216"/>
      <c r="F96" s="128"/>
      <c r="G96" s="200"/>
      <c r="H96" s="216"/>
      <c r="I96" s="216"/>
      <c r="J96" s="216"/>
      <c r="K96" s="216"/>
      <c r="L96" s="216"/>
      <c r="M96" s="216"/>
      <c r="N96" s="216"/>
      <c r="O96" s="499"/>
    </row>
    <row r="97" spans="1:15" s="455" customFormat="1" ht="12.75">
      <c r="A97" s="442"/>
      <c r="B97" s="280" t="s">
        <v>1445</v>
      </c>
      <c r="C97" s="433"/>
      <c r="D97" s="118"/>
      <c r="E97" s="216"/>
      <c r="F97" s="128"/>
      <c r="G97" s="200"/>
      <c r="H97" s="216"/>
      <c r="I97" s="216"/>
      <c r="J97" s="216"/>
      <c r="K97" s="216"/>
      <c r="L97" s="216"/>
      <c r="M97" s="216"/>
      <c r="N97" s="216"/>
      <c r="O97" s="499"/>
    </row>
    <row r="98" spans="1:15" s="455" customFormat="1" ht="12.75">
      <c r="A98" s="493">
        <v>69</v>
      </c>
      <c r="B98" s="501" t="s">
        <v>1445</v>
      </c>
      <c r="C98" s="456" t="s">
        <v>78</v>
      </c>
      <c r="D98" s="128">
        <v>1</v>
      </c>
      <c r="E98" s="216"/>
      <c r="F98" s="128"/>
      <c r="G98" s="200"/>
      <c r="H98" s="216"/>
      <c r="I98" s="216"/>
      <c r="J98" s="216"/>
      <c r="K98" s="216"/>
      <c r="L98" s="216"/>
      <c r="M98" s="216"/>
      <c r="N98" s="216"/>
      <c r="O98" s="499"/>
    </row>
    <row r="99" spans="1:16" ht="12.75">
      <c r="A99" s="554" t="s">
        <v>91</v>
      </c>
      <c r="B99" s="554"/>
      <c r="C99" s="554"/>
      <c r="D99" s="554"/>
      <c r="E99" s="554"/>
      <c r="F99" s="554"/>
      <c r="G99" s="554"/>
      <c r="H99" s="554"/>
      <c r="I99" s="554"/>
      <c r="J99" s="554"/>
      <c r="K99" s="132">
        <f>SUM(K13:K98)</f>
        <v>0</v>
      </c>
      <c r="L99" s="132">
        <f>SUM(L13:L98)</f>
        <v>0</v>
      </c>
      <c r="M99" s="132">
        <f>SUM(M13:M98)</f>
        <v>0</v>
      </c>
      <c r="N99" s="132">
        <f>SUM(N13:N98)</f>
        <v>0</v>
      </c>
      <c r="O99" s="133">
        <f>SUM(O13:O98)</f>
        <v>0</v>
      </c>
      <c r="P99" s="134"/>
    </row>
    <row r="100" spans="1:15" ht="12.75">
      <c r="A100" s="555" t="s">
        <v>92</v>
      </c>
      <c r="B100" s="555"/>
      <c r="C100" s="555"/>
      <c r="D100" s="555"/>
      <c r="E100" s="555"/>
      <c r="F100" s="555"/>
      <c r="G100" s="555"/>
      <c r="H100" s="555"/>
      <c r="I100" s="555"/>
      <c r="J100" s="135">
        <v>0.05</v>
      </c>
      <c r="K100" s="136"/>
      <c r="L100" s="136"/>
      <c r="M100"/>
      <c r="N100" s="137">
        <f>ROUND(M99*J100,2)</f>
        <v>0</v>
      </c>
      <c r="O100" s="138">
        <f>SUM(M100:N100)</f>
        <v>0</v>
      </c>
    </row>
    <row r="101" spans="1:17" ht="12.75">
      <c r="A101" s="556" t="s">
        <v>93</v>
      </c>
      <c r="B101" s="556"/>
      <c r="C101" s="556"/>
      <c r="D101" s="556"/>
      <c r="E101" s="556"/>
      <c r="F101" s="556"/>
      <c r="G101" s="556"/>
      <c r="H101" s="556"/>
      <c r="I101" s="556"/>
      <c r="J101" s="556"/>
      <c r="K101" s="139">
        <f>SUM(K99:K100)</f>
        <v>0</v>
      </c>
      <c r="L101" s="139">
        <f>SUM(L99:L100)</f>
        <v>0</v>
      </c>
      <c r="M101" s="139">
        <f>SUM(M99:M100)</f>
        <v>0</v>
      </c>
      <c r="N101" s="139">
        <f>SUM(N99:N100)</f>
        <v>0</v>
      </c>
      <c r="O101" s="140">
        <f>SUM(O99:O100)</f>
        <v>0</v>
      </c>
      <c r="Q101" s="134"/>
    </row>
    <row r="102" ht="7.5" customHeight="1"/>
    <row r="103" spans="1:15" ht="12.75">
      <c r="A103" s="141"/>
      <c r="B103" s="142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3" t="s">
        <v>94</v>
      </c>
      <c r="N103" s="557">
        <f>O101</f>
        <v>0</v>
      </c>
      <c r="O103" s="557"/>
    </row>
    <row r="104" spans="1:15" ht="6" customHeight="1">
      <c r="A104" s="1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1"/>
      <c r="N104" s="141"/>
      <c r="O104" s="141"/>
    </row>
    <row r="105" spans="1:15" ht="15">
      <c r="A105" s="145" t="s">
        <v>95</v>
      </c>
      <c r="B105" s="146"/>
      <c r="C105" s="147"/>
      <c r="D105" s="147"/>
      <c r="E105" s="148"/>
      <c r="F105" s="148"/>
      <c r="G105" s="148"/>
      <c r="H105" s="149"/>
      <c r="I105" s="150"/>
      <c r="J105" s="558"/>
      <c r="K105" s="558"/>
      <c r="L105" s="558"/>
      <c r="M105" s="558"/>
      <c r="N105" s="558"/>
      <c r="O105" s="558"/>
    </row>
    <row r="106" spans="1:15" ht="12.75">
      <c r="A106" s="141"/>
      <c r="C106" s="151" t="s">
        <v>10</v>
      </c>
      <c r="D106" s="151"/>
      <c r="E106" s="3"/>
      <c r="F106" s="3"/>
      <c r="G106" s="3"/>
      <c r="H106" s="152"/>
      <c r="I106" s="152"/>
      <c r="J106" s="559"/>
      <c r="K106" s="559"/>
      <c r="L106" s="559"/>
      <c r="M106" s="559"/>
      <c r="N106" s="559"/>
      <c r="O106" s="559"/>
    </row>
    <row r="107" spans="1:15" ht="15">
      <c r="A107" s="153"/>
      <c r="B107" s="154"/>
      <c r="C107" s="63"/>
      <c r="D107" s="63"/>
      <c r="E107" s="63"/>
      <c r="F107" s="63"/>
      <c r="G107" s="63"/>
      <c r="H107" s="155"/>
      <c r="I107" s="155"/>
      <c r="J107" s="155"/>
      <c r="K107" s="155"/>
      <c r="L107" s="155"/>
      <c r="M107" s="155"/>
      <c r="N107" s="155"/>
      <c r="O107" s="155"/>
    </row>
    <row r="126" ht="12.75">
      <c r="O126" s="74"/>
    </row>
  </sheetData>
  <sheetProtection selectLockedCells="1" selectUnlockedCells="1"/>
  <mergeCells count="20">
    <mergeCell ref="A99:J99"/>
    <mergeCell ref="A100:I100"/>
    <mergeCell ref="A101:J101"/>
    <mergeCell ref="N103:O103"/>
    <mergeCell ref="J105:O105"/>
    <mergeCell ref="J106:O106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10.00390625" style="23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1363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1364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O51</f>
        <v>0</v>
      </c>
      <c r="O6" s="549"/>
    </row>
    <row r="7" spans="1:15" ht="15">
      <c r="A7" s="550" t="s">
        <v>171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79"/>
      <c r="B12" s="410" t="s">
        <v>1365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9"/>
    </row>
    <row r="13" spans="1:15" ht="12.75">
      <c r="A13" s="105">
        <v>1</v>
      </c>
      <c r="B13" s="180" t="s">
        <v>105</v>
      </c>
      <c r="C13" s="107" t="s">
        <v>1366</v>
      </c>
      <c r="D13" s="107">
        <v>5</v>
      </c>
      <c r="E13" s="110"/>
      <c r="F13" s="110"/>
      <c r="G13" s="176"/>
      <c r="H13" s="100"/>
      <c r="I13" s="100"/>
      <c r="J13" s="100"/>
      <c r="K13" s="100"/>
      <c r="L13" s="100"/>
      <c r="M13" s="100"/>
      <c r="N13" s="100"/>
      <c r="O13" s="113"/>
    </row>
    <row r="14" spans="1:15" ht="25.5">
      <c r="A14" s="105">
        <v>2</v>
      </c>
      <c r="B14" s="180" t="s">
        <v>1367</v>
      </c>
      <c r="C14" s="107" t="s">
        <v>357</v>
      </c>
      <c r="D14" s="107">
        <v>51</v>
      </c>
      <c r="E14" s="110"/>
      <c r="F14" s="110"/>
      <c r="G14" s="176"/>
      <c r="H14" s="110"/>
      <c r="I14" s="110"/>
      <c r="J14" s="100"/>
      <c r="K14" s="100"/>
      <c r="L14" s="100"/>
      <c r="M14" s="100"/>
      <c r="N14" s="100"/>
      <c r="O14" s="113"/>
    </row>
    <row r="15" spans="1:15" ht="14.25">
      <c r="A15" s="105">
        <v>3</v>
      </c>
      <c r="B15" s="180" t="s">
        <v>1368</v>
      </c>
      <c r="C15" s="107" t="s">
        <v>1369</v>
      </c>
      <c r="D15" s="107">
        <v>24</v>
      </c>
      <c r="E15" s="110"/>
      <c r="F15" s="110"/>
      <c r="G15" s="176"/>
      <c r="H15" s="110"/>
      <c r="I15" s="110"/>
      <c r="J15" s="100"/>
      <c r="K15" s="100"/>
      <c r="L15" s="100"/>
      <c r="M15" s="100"/>
      <c r="N15" s="100"/>
      <c r="O15" s="113"/>
    </row>
    <row r="16" spans="1:15" ht="25.5">
      <c r="A16" s="105">
        <v>4</v>
      </c>
      <c r="B16" s="180" t="s">
        <v>1370</v>
      </c>
      <c r="C16" s="107" t="s">
        <v>357</v>
      </c>
      <c r="D16" s="107">
        <v>18</v>
      </c>
      <c r="E16" s="110"/>
      <c r="F16" s="110"/>
      <c r="G16" s="176"/>
      <c r="H16" s="110"/>
      <c r="I16" s="110"/>
      <c r="J16" s="100"/>
      <c r="K16" s="100"/>
      <c r="L16" s="100"/>
      <c r="M16" s="100"/>
      <c r="N16" s="100"/>
      <c r="O16" s="113"/>
    </row>
    <row r="17" spans="1:15" ht="14.25">
      <c r="A17" s="105">
        <v>5</v>
      </c>
      <c r="B17" s="180" t="s">
        <v>1371</v>
      </c>
      <c r="C17" s="107" t="s">
        <v>1369</v>
      </c>
      <c r="D17" s="259">
        <f>0.8*1.25</f>
        <v>1</v>
      </c>
      <c r="E17" s="110"/>
      <c r="F17" s="110"/>
      <c r="G17" s="176"/>
      <c r="H17" s="110"/>
      <c r="I17" s="110"/>
      <c r="J17" s="100"/>
      <c r="K17" s="100"/>
      <c r="L17" s="100"/>
      <c r="M17" s="100"/>
      <c r="N17" s="100"/>
      <c r="O17" s="113"/>
    </row>
    <row r="18" spans="1:15" ht="25.5">
      <c r="A18" s="105">
        <v>6</v>
      </c>
      <c r="B18" s="180" t="s">
        <v>1372</v>
      </c>
      <c r="C18" s="107" t="s">
        <v>1369</v>
      </c>
      <c r="D18" s="107">
        <v>1</v>
      </c>
      <c r="E18" s="110"/>
      <c r="F18" s="110"/>
      <c r="G18" s="176"/>
      <c r="H18" s="110"/>
      <c r="I18" s="110"/>
      <c r="J18" s="100"/>
      <c r="K18" s="100"/>
      <c r="L18" s="100"/>
      <c r="M18" s="100"/>
      <c r="N18" s="100"/>
      <c r="O18" s="113"/>
    </row>
    <row r="19" spans="1:15" ht="14.25">
      <c r="A19" s="105">
        <v>7</v>
      </c>
      <c r="B19" s="180" t="s">
        <v>1373</v>
      </c>
      <c r="C19" s="107" t="s">
        <v>1369</v>
      </c>
      <c r="D19" s="107">
        <v>20</v>
      </c>
      <c r="E19" s="110"/>
      <c r="F19" s="110"/>
      <c r="G19" s="176"/>
      <c r="H19" s="110"/>
      <c r="I19" s="110"/>
      <c r="J19" s="100"/>
      <c r="K19" s="100"/>
      <c r="L19" s="100"/>
      <c r="M19" s="100"/>
      <c r="N19" s="100"/>
      <c r="O19" s="113"/>
    </row>
    <row r="20" spans="1:15" ht="12.75">
      <c r="A20" s="105"/>
      <c r="B20" s="171" t="s">
        <v>114</v>
      </c>
      <c r="C20" s="107"/>
      <c r="D20" s="107"/>
      <c r="E20" s="110"/>
      <c r="F20" s="110"/>
      <c r="G20" s="176"/>
      <c r="H20" s="110"/>
      <c r="I20" s="110"/>
      <c r="J20" s="100"/>
      <c r="K20" s="100"/>
      <c r="L20" s="100"/>
      <c r="M20" s="100"/>
      <c r="N20" s="100"/>
      <c r="O20" s="113"/>
    </row>
    <row r="21" spans="1:15" ht="12.75">
      <c r="A21" s="105">
        <v>8</v>
      </c>
      <c r="B21" s="190" t="s">
        <v>128</v>
      </c>
      <c r="C21" s="172" t="s">
        <v>101</v>
      </c>
      <c r="D21" s="183">
        <v>27</v>
      </c>
      <c r="E21" s="183"/>
      <c r="F21" s="183"/>
      <c r="G21" s="176"/>
      <c r="H21" s="176"/>
      <c r="I21" s="176"/>
      <c r="J21" s="176"/>
      <c r="K21" s="100"/>
      <c r="L21" s="100"/>
      <c r="M21" s="100"/>
      <c r="N21" s="100"/>
      <c r="O21" s="113"/>
    </row>
    <row r="22" spans="1:15" ht="12.75">
      <c r="A22" s="105">
        <v>9</v>
      </c>
      <c r="B22" s="191" t="s">
        <v>129</v>
      </c>
      <c r="C22" s="172" t="s">
        <v>101</v>
      </c>
      <c r="D22" s="183">
        <f>1.1*D21</f>
        <v>29.700000000000003</v>
      </c>
      <c r="E22" s="183"/>
      <c r="F22" s="183"/>
      <c r="G22" s="176"/>
      <c r="H22" s="176"/>
      <c r="I22" s="176"/>
      <c r="J22" s="176"/>
      <c r="K22" s="100"/>
      <c r="L22" s="100"/>
      <c r="M22" s="100"/>
      <c r="N22" s="100"/>
      <c r="O22" s="113"/>
    </row>
    <row r="23" spans="1:15" ht="12.75">
      <c r="A23" s="105">
        <v>10</v>
      </c>
      <c r="B23" s="191" t="s">
        <v>130</v>
      </c>
      <c r="C23" s="172" t="s">
        <v>78</v>
      </c>
      <c r="D23" s="183">
        <f>D21</f>
        <v>27</v>
      </c>
      <c r="E23" s="183"/>
      <c r="F23" s="183"/>
      <c r="G23" s="176"/>
      <c r="H23" s="176"/>
      <c r="I23" s="176"/>
      <c r="J23" s="176"/>
      <c r="K23" s="100"/>
      <c r="L23" s="100"/>
      <c r="M23" s="100"/>
      <c r="N23" s="100"/>
      <c r="O23" s="113"/>
    </row>
    <row r="24" spans="1:15" ht="12.75">
      <c r="A24" s="105">
        <v>11</v>
      </c>
      <c r="B24" s="190" t="s">
        <v>132</v>
      </c>
      <c r="C24" s="172" t="s">
        <v>133</v>
      </c>
      <c r="D24" s="183">
        <v>0.05</v>
      </c>
      <c r="E24" s="183"/>
      <c r="F24" s="183"/>
      <c r="G24" s="176"/>
      <c r="H24" s="176"/>
      <c r="I24" s="176"/>
      <c r="J24" s="176"/>
      <c r="K24" s="100"/>
      <c r="L24" s="100"/>
      <c r="M24" s="100"/>
      <c r="N24" s="100"/>
      <c r="O24" s="113"/>
    </row>
    <row r="25" spans="1:15" ht="12.75">
      <c r="A25" s="105">
        <v>12</v>
      </c>
      <c r="B25" s="186" t="s">
        <v>120</v>
      </c>
      <c r="C25" s="172" t="s">
        <v>134</v>
      </c>
      <c r="D25" s="183">
        <f>1.15*D24</f>
        <v>0.057499999999999996</v>
      </c>
      <c r="E25" s="183"/>
      <c r="F25" s="183"/>
      <c r="G25" s="176"/>
      <c r="H25" s="176"/>
      <c r="I25" s="176"/>
      <c r="J25" s="176"/>
      <c r="K25" s="100"/>
      <c r="L25" s="100"/>
      <c r="M25" s="100"/>
      <c r="N25" s="100"/>
      <c r="O25" s="113"/>
    </row>
    <row r="26" spans="1:15" ht="12.75">
      <c r="A26" s="105">
        <v>13</v>
      </c>
      <c r="B26" s="191" t="s">
        <v>135</v>
      </c>
      <c r="C26" s="172" t="s">
        <v>73</v>
      </c>
      <c r="D26" s="172">
        <f>D21*9</f>
        <v>243</v>
      </c>
      <c r="E26" s="183"/>
      <c r="F26" s="183"/>
      <c r="G26" s="176"/>
      <c r="H26" s="176"/>
      <c r="I26" s="176"/>
      <c r="J26" s="176"/>
      <c r="K26" s="100"/>
      <c r="L26" s="100"/>
      <c r="M26" s="100"/>
      <c r="N26" s="100"/>
      <c r="O26" s="113"/>
    </row>
    <row r="27" spans="1:15" ht="12.75">
      <c r="A27" s="105">
        <v>14</v>
      </c>
      <c r="B27" s="191" t="s">
        <v>136</v>
      </c>
      <c r="C27" s="172" t="s">
        <v>137</v>
      </c>
      <c r="D27" s="183">
        <f>D21*44/100</f>
        <v>11.88</v>
      </c>
      <c r="E27" s="183"/>
      <c r="F27" s="183"/>
      <c r="G27" s="176"/>
      <c r="H27" s="176"/>
      <c r="I27" s="176"/>
      <c r="J27" s="176"/>
      <c r="K27" s="100"/>
      <c r="L27" s="100"/>
      <c r="M27" s="100"/>
      <c r="N27" s="100"/>
      <c r="O27" s="113"/>
    </row>
    <row r="28" spans="1:15" ht="12.75">
      <c r="A28" s="105">
        <v>15</v>
      </c>
      <c r="B28" s="190" t="s">
        <v>138</v>
      </c>
      <c r="C28" s="172" t="s">
        <v>127</v>
      </c>
      <c r="D28" s="183">
        <v>3.6</v>
      </c>
      <c r="E28" s="183"/>
      <c r="F28" s="183"/>
      <c r="G28" s="176"/>
      <c r="H28" s="176"/>
      <c r="I28" s="176"/>
      <c r="J28" s="176"/>
      <c r="K28" s="100"/>
      <c r="L28" s="100"/>
      <c r="M28" s="100"/>
      <c r="N28" s="100"/>
      <c r="O28" s="113"/>
    </row>
    <row r="29" spans="1:15" ht="12.75">
      <c r="A29" s="105">
        <v>16</v>
      </c>
      <c r="B29" s="186" t="s">
        <v>123</v>
      </c>
      <c r="C29" s="172" t="s">
        <v>127</v>
      </c>
      <c r="D29" s="183">
        <f>1.05*D28</f>
        <v>3.7800000000000002</v>
      </c>
      <c r="E29" s="183"/>
      <c r="F29" s="183"/>
      <c r="G29" s="176"/>
      <c r="H29" s="194"/>
      <c r="I29" s="176"/>
      <c r="J29" s="176"/>
      <c r="K29" s="100"/>
      <c r="L29" s="100"/>
      <c r="M29" s="100"/>
      <c r="N29" s="100"/>
      <c r="O29" s="113"/>
    </row>
    <row r="30" spans="1:15" ht="12.75">
      <c r="A30" s="105">
        <v>17</v>
      </c>
      <c r="B30" s="191" t="s">
        <v>139</v>
      </c>
      <c r="C30" s="172" t="s">
        <v>140</v>
      </c>
      <c r="D30" s="183">
        <f>ROUNDUP(D29/8,0)</f>
        <v>1</v>
      </c>
      <c r="E30" s="183"/>
      <c r="F30" s="183"/>
      <c r="G30" s="176"/>
      <c r="H30" s="194"/>
      <c r="I30" s="176"/>
      <c r="J30" s="176"/>
      <c r="K30" s="100"/>
      <c r="L30" s="100"/>
      <c r="M30" s="100"/>
      <c r="N30" s="100"/>
      <c r="O30" s="113"/>
    </row>
    <row r="31" spans="1:15" ht="12.75">
      <c r="A31" s="105">
        <v>18</v>
      </c>
      <c r="B31" s="191" t="s">
        <v>141</v>
      </c>
      <c r="C31" s="172" t="s">
        <v>142</v>
      </c>
      <c r="D31" s="183">
        <f>ROUNDUP(D28/1.5,0)</f>
        <v>3</v>
      </c>
      <c r="E31" s="183"/>
      <c r="F31" s="183"/>
      <c r="G31" s="176"/>
      <c r="H31" s="194"/>
      <c r="I31" s="176"/>
      <c r="J31" s="176"/>
      <c r="K31" s="100"/>
      <c r="L31" s="100"/>
      <c r="M31" s="100"/>
      <c r="N31" s="100"/>
      <c r="O31" s="113"/>
    </row>
    <row r="32" spans="1:15" ht="12.75">
      <c r="A32" s="105">
        <v>19</v>
      </c>
      <c r="B32" s="180" t="s">
        <v>143</v>
      </c>
      <c r="C32" s="172" t="s">
        <v>73</v>
      </c>
      <c r="D32" s="183">
        <v>4</v>
      </c>
      <c r="E32" s="183"/>
      <c r="F32" s="183"/>
      <c r="G32" s="176"/>
      <c r="H32" s="194"/>
      <c r="I32" s="176"/>
      <c r="J32" s="176"/>
      <c r="K32" s="100"/>
      <c r="L32" s="100"/>
      <c r="M32" s="100"/>
      <c r="N32" s="100"/>
      <c r="O32" s="113"/>
    </row>
    <row r="33" spans="1:15" ht="25.5">
      <c r="A33" s="105">
        <v>20</v>
      </c>
      <c r="B33" s="180" t="s">
        <v>1374</v>
      </c>
      <c r="C33" s="107" t="s">
        <v>357</v>
      </c>
      <c r="D33" s="110">
        <v>2.4</v>
      </c>
      <c r="E33" s="110"/>
      <c r="F33" s="183"/>
      <c r="G33" s="176"/>
      <c r="H33" s="110"/>
      <c r="I33" s="110"/>
      <c r="J33" s="176"/>
      <c r="K33" s="100"/>
      <c r="L33" s="100"/>
      <c r="M33" s="100"/>
      <c r="N33" s="100"/>
      <c r="O33" s="113"/>
    </row>
    <row r="34" spans="1:15" ht="12.75">
      <c r="A34" s="105"/>
      <c r="B34" s="171" t="s">
        <v>1375</v>
      </c>
      <c r="C34" s="107"/>
      <c r="D34" s="107"/>
      <c r="E34" s="110"/>
      <c r="F34" s="110"/>
      <c r="G34" s="176"/>
      <c r="H34" s="110"/>
      <c r="I34" s="110"/>
      <c r="J34" s="176"/>
      <c r="K34" s="100"/>
      <c r="L34" s="100"/>
      <c r="M34" s="100"/>
      <c r="N34" s="100"/>
      <c r="O34" s="113"/>
    </row>
    <row r="35" spans="1:15" ht="25.5">
      <c r="A35" s="105">
        <v>21</v>
      </c>
      <c r="B35" s="180" t="s">
        <v>1376</v>
      </c>
      <c r="C35" s="107" t="s">
        <v>127</v>
      </c>
      <c r="D35" s="110">
        <v>0.73</v>
      </c>
      <c r="E35" s="110"/>
      <c r="F35" s="110"/>
      <c r="G35" s="100"/>
      <c r="H35" s="159"/>
      <c r="I35" s="100"/>
      <c r="J35" s="176"/>
      <c r="K35" s="100"/>
      <c r="L35" s="100"/>
      <c r="M35" s="100"/>
      <c r="N35" s="100"/>
      <c r="O35" s="113"/>
    </row>
    <row r="36" spans="1:15" ht="12.75">
      <c r="A36" s="105">
        <v>22</v>
      </c>
      <c r="B36" s="180" t="s">
        <v>1377</v>
      </c>
      <c r="C36" s="107" t="s">
        <v>127</v>
      </c>
      <c r="D36" s="110">
        <v>0.49</v>
      </c>
      <c r="E36" s="110"/>
      <c r="F36" s="110"/>
      <c r="G36" s="100"/>
      <c r="H36" s="159"/>
      <c r="I36" s="100"/>
      <c r="J36" s="176"/>
      <c r="K36" s="100"/>
      <c r="L36" s="100"/>
      <c r="M36" s="100"/>
      <c r="N36" s="100"/>
      <c r="O36" s="113"/>
    </row>
    <row r="37" spans="1:15" ht="12.75">
      <c r="A37" s="105">
        <v>23</v>
      </c>
      <c r="B37" s="180" t="s">
        <v>1378</v>
      </c>
      <c r="C37" s="107" t="s">
        <v>127</v>
      </c>
      <c r="D37" s="110">
        <v>0.17</v>
      </c>
      <c r="E37" s="110"/>
      <c r="F37" s="110"/>
      <c r="G37" s="100"/>
      <c r="H37" s="110"/>
      <c r="I37" s="110"/>
      <c r="J37" s="176"/>
      <c r="K37" s="100"/>
      <c r="L37" s="100"/>
      <c r="M37" s="100"/>
      <c r="N37" s="100"/>
      <c r="O37" s="113"/>
    </row>
    <row r="38" spans="1:15" ht="12.75">
      <c r="A38" s="105"/>
      <c r="B38" s="171" t="s">
        <v>201</v>
      </c>
      <c r="C38" s="107"/>
      <c r="D38" s="107"/>
      <c r="E38" s="110"/>
      <c r="F38" s="110"/>
      <c r="G38" s="100"/>
      <c r="H38" s="110"/>
      <c r="I38" s="110"/>
      <c r="J38" s="176"/>
      <c r="K38" s="100"/>
      <c r="L38" s="100"/>
      <c r="M38" s="100"/>
      <c r="N38" s="100"/>
      <c r="O38" s="113"/>
    </row>
    <row r="39" spans="1:15" ht="12.75">
      <c r="A39" s="105">
        <v>24</v>
      </c>
      <c r="B39" s="180" t="s">
        <v>1379</v>
      </c>
      <c r="C39" s="107" t="s">
        <v>101</v>
      </c>
      <c r="D39" s="107">
        <v>24</v>
      </c>
      <c r="E39" s="110"/>
      <c r="F39" s="110"/>
      <c r="G39" s="100"/>
      <c r="H39" s="110"/>
      <c r="I39" s="110"/>
      <c r="J39" s="176"/>
      <c r="K39" s="100"/>
      <c r="L39" s="100"/>
      <c r="M39" s="100"/>
      <c r="N39" s="100"/>
      <c r="O39" s="113"/>
    </row>
    <row r="40" spans="1:15" ht="12.75">
      <c r="A40" s="105">
        <v>25</v>
      </c>
      <c r="B40" s="180" t="s">
        <v>1380</v>
      </c>
      <c r="C40" s="107" t="s">
        <v>101</v>
      </c>
      <c r="D40" s="107">
        <v>24</v>
      </c>
      <c r="E40" s="110"/>
      <c r="F40" s="110"/>
      <c r="G40" s="100"/>
      <c r="H40" s="110"/>
      <c r="I40" s="110"/>
      <c r="J40" s="176"/>
      <c r="K40" s="100"/>
      <c r="L40" s="100"/>
      <c r="M40" s="100"/>
      <c r="N40" s="100"/>
      <c r="O40" s="113"/>
    </row>
    <row r="41" spans="1:15" ht="12.75">
      <c r="A41" s="105">
        <v>26</v>
      </c>
      <c r="B41" s="180" t="s">
        <v>1381</v>
      </c>
      <c r="C41" s="107" t="s">
        <v>242</v>
      </c>
      <c r="D41" s="107">
        <v>21</v>
      </c>
      <c r="E41" s="110"/>
      <c r="F41" s="110"/>
      <c r="G41" s="100"/>
      <c r="H41" s="110"/>
      <c r="I41" s="110"/>
      <c r="J41" s="176"/>
      <c r="K41" s="100"/>
      <c r="L41" s="100"/>
      <c r="M41" s="100"/>
      <c r="N41" s="100"/>
      <c r="O41" s="113"/>
    </row>
    <row r="42" spans="1:15" ht="12.75">
      <c r="A42" s="105"/>
      <c r="B42" s="171" t="s">
        <v>1382</v>
      </c>
      <c r="C42" s="107"/>
      <c r="D42" s="107"/>
      <c r="E42" s="110"/>
      <c r="F42" s="110"/>
      <c r="G42" s="100"/>
      <c r="H42" s="110"/>
      <c r="I42" s="110"/>
      <c r="J42" s="176"/>
      <c r="K42" s="100"/>
      <c r="L42" s="100"/>
      <c r="M42" s="100"/>
      <c r="N42" s="100"/>
      <c r="O42" s="113"/>
    </row>
    <row r="43" spans="1:15" ht="12.75">
      <c r="A43" s="105">
        <v>27</v>
      </c>
      <c r="B43" s="180" t="s">
        <v>1383</v>
      </c>
      <c r="C43" s="107" t="s">
        <v>127</v>
      </c>
      <c r="D43" s="110">
        <v>0.83</v>
      </c>
      <c r="E43" s="110"/>
      <c r="F43" s="110"/>
      <c r="G43" s="100"/>
      <c r="H43" s="110"/>
      <c r="I43" s="110"/>
      <c r="J43" s="176"/>
      <c r="K43" s="100"/>
      <c r="L43" s="100"/>
      <c r="M43" s="100"/>
      <c r="N43" s="100"/>
      <c r="O43" s="113"/>
    </row>
    <row r="44" spans="1:15" ht="12.75">
      <c r="A44" s="105">
        <v>28</v>
      </c>
      <c r="B44" s="180" t="s">
        <v>1384</v>
      </c>
      <c r="C44" s="107" t="s">
        <v>101</v>
      </c>
      <c r="D44" s="110">
        <f>24+4.2*2.55+8.5*2/3*2.7</f>
        <v>50.010000000000005</v>
      </c>
      <c r="E44" s="110"/>
      <c r="F44" s="110"/>
      <c r="G44" s="100"/>
      <c r="H44" s="110"/>
      <c r="I44" s="110"/>
      <c r="J44" s="176"/>
      <c r="K44" s="100"/>
      <c r="L44" s="100"/>
      <c r="M44" s="100"/>
      <c r="N44" s="100"/>
      <c r="O44" s="113"/>
    </row>
    <row r="45" spans="1:15" ht="12.75">
      <c r="A45" s="105"/>
      <c r="B45" s="171" t="s">
        <v>1137</v>
      </c>
      <c r="C45" s="107"/>
      <c r="D45" s="420"/>
      <c r="E45" s="434"/>
      <c r="F45" s="417"/>
      <c r="G45" s="127"/>
      <c r="H45" s="417"/>
      <c r="I45" s="417"/>
      <c r="J45" s="435"/>
      <c r="K45" s="130"/>
      <c r="L45" s="127"/>
      <c r="M45" s="127"/>
      <c r="N45" s="127"/>
      <c r="O45" s="131"/>
    </row>
    <row r="46" spans="1:15" ht="25.5">
      <c r="A46" s="105">
        <v>29</v>
      </c>
      <c r="B46" s="445" t="s">
        <v>1460</v>
      </c>
      <c r="C46" s="172" t="s">
        <v>78</v>
      </c>
      <c r="D46" s="413">
        <v>1</v>
      </c>
      <c r="E46" s="414"/>
      <c r="F46" s="415"/>
      <c r="G46" s="199"/>
      <c r="H46" s="416"/>
      <c r="I46" s="199"/>
      <c r="J46" s="201"/>
      <c r="K46" s="202"/>
      <c r="L46" s="199"/>
      <c r="M46" s="199"/>
      <c r="N46" s="199"/>
      <c r="O46" s="203"/>
    </row>
    <row r="47" spans="1:15" ht="12.75">
      <c r="A47" s="105">
        <f>A46+1</f>
        <v>30</v>
      </c>
      <c r="B47" s="476" t="s">
        <v>1445</v>
      </c>
      <c r="C47" s="172" t="s">
        <v>78</v>
      </c>
      <c r="D47" s="413">
        <v>1</v>
      </c>
      <c r="E47" s="414"/>
      <c r="F47" s="415"/>
      <c r="G47" s="199"/>
      <c r="H47" s="416"/>
      <c r="I47" s="199"/>
      <c r="J47" s="201"/>
      <c r="K47" s="202"/>
      <c r="L47" s="199"/>
      <c r="M47" s="199"/>
      <c r="N47" s="199"/>
      <c r="O47" s="203"/>
    </row>
    <row r="48" spans="1:15" ht="12.75">
      <c r="A48" s="295"/>
      <c r="B48" s="412"/>
      <c r="C48" s="225"/>
      <c r="D48" s="225"/>
      <c r="E48" s="284"/>
      <c r="F48" s="284"/>
      <c r="G48" s="336"/>
      <c r="H48" s="284"/>
      <c r="I48" s="284"/>
      <c r="J48" s="282"/>
      <c r="K48" s="282"/>
      <c r="L48" s="282"/>
      <c r="M48" s="282"/>
      <c r="N48" s="282"/>
      <c r="O48" s="310"/>
    </row>
    <row r="49" spans="1:16" ht="12.75">
      <c r="A49" s="554" t="s">
        <v>91</v>
      </c>
      <c r="B49" s="554"/>
      <c r="C49" s="554"/>
      <c r="D49" s="554"/>
      <c r="E49" s="554"/>
      <c r="F49" s="554"/>
      <c r="G49" s="554"/>
      <c r="H49" s="554"/>
      <c r="I49" s="554"/>
      <c r="J49" s="554"/>
      <c r="K49" s="132">
        <f>SUM(K13:K48)</f>
        <v>0</v>
      </c>
      <c r="L49" s="132">
        <f>SUM(L13:L48)</f>
        <v>0</v>
      </c>
      <c r="M49" s="132">
        <f>SUM(M13:M48)</f>
        <v>0</v>
      </c>
      <c r="N49" s="132">
        <f>SUM(N13:N48)</f>
        <v>0</v>
      </c>
      <c r="O49" s="133">
        <f>SUM(O13:O48)</f>
        <v>0</v>
      </c>
      <c r="P49" s="134"/>
    </row>
    <row r="50" spans="1:15" ht="12.75">
      <c r="A50" s="555" t="s">
        <v>92</v>
      </c>
      <c r="B50" s="555"/>
      <c r="C50" s="555"/>
      <c r="D50" s="555"/>
      <c r="E50" s="555"/>
      <c r="F50" s="555"/>
      <c r="G50" s="555"/>
      <c r="H50" s="555"/>
      <c r="I50" s="555"/>
      <c r="J50" s="135">
        <v>0.05</v>
      </c>
      <c r="K50" s="136"/>
      <c r="L50" s="136"/>
      <c r="M50"/>
      <c r="N50" s="137">
        <f>ROUND(M49*J50,2)</f>
        <v>0</v>
      </c>
      <c r="O50" s="138">
        <f>SUM(M50:N50)</f>
        <v>0</v>
      </c>
    </row>
    <row r="51" spans="1:17" ht="12.75">
      <c r="A51" s="556" t="s">
        <v>93</v>
      </c>
      <c r="B51" s="556"/>
      <c r="C51" s="556"/>
      <c r="D51" s="556"/>
      <c r="E51" s="556"/>
      <c r="F51" s="556"/>
      <c r="G51" s="556"/>
      <c r="H51" s="556"/>
      <c r="I51" s="556"/>
      <c r="J51" s="556"/>
      <c r="K51" s="139">
        <f>SUM(K49:K50)</f>
        <v>0</v>
      </c>
      <c r="L51" s="139">
        <f>SUM(L49:L50)</f>
        <v>0</v>
      </c>
      <c r="M51" s="139">
        <f>SUM(M49:M50)</f>
        <v>0</v>
      </c>
      <c r="N51" s="139">
        <f>SUM(N49:N50)</f>
        <v>0</v>
      </c>
      <c r="O51" s="140">
        <f>SUM(O49:O50)</f>
        <v>0</v>
      </c>
      <c r="Q51" s="134"/>
    </row>
    <row r="52" ht="7.5" customHeight="1"/>
    <row r="53" spans="1:15" ht="12.75">
      <c r="A53" s="141"/>
      <c r="B53" s="142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3" t="s">
        <v>94</v>
      </c>
      <c r="N53" s="557">
        <f>O51</f>
        <v>0</v>
      </c>
      <c r="O53" s="557"/>
    </row>
    <row r="54" spans="1:15" ht="6" customHeight="1">
      <c r="A54" s="1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1"/>
      <c r="N54" s="141"/>
      <c r="O54" s="141"/>
    </row>
    <row r="55" spans="1:15" ht="15">
      <c r="A55" s="145" t="s">
        <v>95</v>
      </c>
      <c r="B55" s="146"/>
      <c r="C55" s="147"/>
      <c r="D55" s="147"/>
      <c r="E55" s="148"/>
      <c r="F55" s="148"/>
      <c r="G55" s="148"/>
      <c r="H55" s="149"/>
      <c r="I55" s="150"/>
      <c r="J55" s="558"/>
      <c r="K55" s="558"/>
      <c r="L55" s="558"/>
      <c r="M55" s="558"/>
      <c r="N55" s="558"/>
      <c r="O55" s="558"/>
    </row>
    <row r="56" spans="1:15" ht="12.75">
      <c r="A56" s="141"/>
      <c r="C56" s="151" t="s">
        <v>10</v>
      </c>
      <c r="D56" s="151"/>
      <c r="E56" s="3"/>
      <c r="F56" s="3"/>
      <c r="G56" s="3"/>
      <c r="H56" s="152"/>
      <c r="I56" s="152"/>
      <c r="J56" s="559"/>
      <c r="K56" s="559"/>
      <c r="L56" s="559"/>
      <c r="M56" s="559"/>
      <c r="N56" s="559"/>
      <c r="O56" s="559"/>
    </row>
    <row r="57" spans="1:15" ht="15">
      <c r="A57" s="153"/>
      <c r="B57" s="154"/>
      <c r="C57" s="63"/>
      <c r="D57" s="63"/>
      <c r="E57" s="63"/>
      <c r="F57" s="63"/>
      <c r="G57" s="63"/>
      <c r="H57" s="155"/>
      <c r="I57" s="155"/>
      <c r="J57" s="155"/>
      <c r="K57" s="155"/>
      <c r="L57" s="155"/>
      <c r="M57" s="155"/>
      <c r="N57" s="155"/>
      <c r="O57" s="155"/>
    </row>
    <row r="76" ht="12.75">
      <c r="O76" s="74"/>
    </row>
  </sheetData>
  <sheetProtection selectLockedCells="1" selectUnlockedCells="1"/>
  <mergeCells count="20">
    <mergeCell ref="A49:J49"/>
    <mergeCell ref="A50:I50"/>
    <mergeCell ref="A51:J51"/>
    <mergeCell ref="N53:O53"/>
    <mergeCell ref="J55:O55"/>
    <mergeCell ref="J56:O56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1">
      <selection activeCell="A91" sqref="A91:J91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2" width="9.7109375" style="23" customWidth="1"/>
    <col min="13" max="13" width="11.00390625" style="23" customWidth="1"/>
    <col min="14" max="14" width="9.7109375" style="23" customWidth="1"/>
    <col min="15" max="15" width="10.7109375" style="23" customWidth="1"/>
    <col min="16" max="21" width="9.57421875" style="23" customWidth="1"/>
    <col min="22" max="23" width="10.00390625" style="23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1385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54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8.2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O93</f>
        <v>0</v>
      </c>
      <c r="O6" s="549"/>
    </row>
    <row r="7" spans="1:15" ht="15">
      <c r="A7" s="550" t="s">
        <v>1386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7.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79"/>
      <c r="B12" s="410" t="s">
        <v>1387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9"/>
    </row>
    <row r="13" spans="1:15" ht="12.75">
      <c r="A13" s="105"/>
      <c r="B13" s="180" t="s">
        <v>1388</v>
      </c>
      <c r="C13" s="107" t="s">
        <v>73</v>
      </c>
      <c r="D13" s="107">
        <v>1</v>
      </c>
      <c r="E13" s="110"/>
      <c r="F13" s="110"/>
      <c r="G13" s="176"/>
      <c r="H13" s="110"/>
      <c r="I13" s="110"/>
      <c r="J13" s="100"/>
      <c r="K13" s="100"/>
      <c r="L13" s="100"/>
      <c r="M13" s="100"/>
      <c r="N13" s="100"/>
      <c r="O13" s="113"/>
    </row>
    <row r="14" spans="1:15" ht="12.75">
      <c r="A14" s="105"/>
      <c r="B14" s="180" t="s">
        <v>1389</v>
      </c>
      <c r="C14" s="107" t="s">
        <v>73</v>
      </c>
      <c r="D14" s="107">
        <v>3</v>
      </c>
      <c r="E14" s="110"/>
      <c r="F14" s="110"/>
      <c r="G14" s="176"/>
      <c r="H14" s="110"/>
      <c r="I14" s="110"/>
      <c r="J14" s="100"/>
      <c r="K14" s="100"/>
      <c r="L14" s="100"/>
      <c r="M14" s="100"/>
      <c r="N14" s="100"/>
      <c r="O14" s="113"/>
    </row>
    <row r="15" spans="1:15" ht="12.75">
      <c r="A15" s="105"/>
      <c r="B15" s="180" t="s">
        <v>1390</v>
      </c>
      <c r="C15" s="107" t="s">
        <v>73</v>
      </c>
      <c r="D15" s="107">
        <v>1</v>
      </c>
      <c r="E15" s="110"/>
      <c r="F15" s="110"/>
      <c r="G15" s="176"/>
      <c r="H15" s="110"/>
      <c r="I15" s="110"/>
      <c r="J15" s="100"/>
      <c r="K15" s="100"/>
      <c r="L15" s="100"/>
      <c r="M15" s="100"/>
      <c r="N15" s="100"/>
      <c r="O15" s="113"/>
    </row>
    <row r="16" spans="1:15" ht="12.75">
      <c r="A16" s="105"/>
      <c r="B16" s="180" t="s">
        <v>1391</v>
      </c>
      <c r="C16" s="107" t="s">
        <v>73</v>
      </c>
      <c r="D16" s="107">
        <v>3</v>
      </c>
      <c r="E16" s="110"/>
      <c r="F16" s="110"/>
      <c r="G16" s="176"/>
      <c r="H16" s="110"/>
      <c r="I16" s="110"/>
      <c r="J16" s="100"/>
      <c r="K16" s="100"/>
      <c r="L16" s="100"/>
      <c r="M16" s="100"/>
      <c r="N16" s="100"/>
      <c r="O16" s="113"/>
    </row>
    <row r="17" spans="1:15" s="455" customFormat="1" ht="12.75">
      <c r="A17" s="442"/>
      <c r="B17" s="279" t="s">
        <v>1392</v>
      </c>
      <c r="C17" s="433" t="s">
        <v>73</v>
      </c>
      <c r="D17" s="433">
        <v>2</v>
      </c>
      <c r="E17" s="118"/>
      <c r="F17" s="118"/>
      <c r="G17" s="266"/>
      <c r="H17" s="118"/>
      <c r="I17" s="118"/>
      <c r="J17" s="115"/>
      <c r="K17" s="115"/>
      <c r="L17" s="115"/>
      <c r="M17" s="115"/>
      <c r="N17" s="115"/>
      <c r="O17" s="463"/>
    </row>
    <row r="18" spans="1:15" s="455" customFormat="1" ht="12.75">
      <c r="A18" s="442"/>
      <c r="B18" s="279" t="s">
        <v>1393</v>
      </c>
      <c r="C18" s="433" t="s">
        <v>73</v>
      </c>
      <c r="D18" s="433">
        <v>2</v>
      </c>
      <c r="E18" s="118"/>
      <c r="F18" s="118"/>
      <c r="G18" s="266"/>
      <c r="H18" s="118"/>
      <c r="I18" s="118"/>
      <c r="J18" s="115"/>
      <c r="K18" s="115"/>
      <c r="L18" s="115"/>
      <c r="M18" s="115"/>
      <c r="N18" s="115"/>
      <c r="O18" s="463"/>
    </row>
    <row r="19" spans="1:15" s="455" customFormat="1" ht="12.75">
      <c r="A19" s="442"/>
      <c r="B19" s="279" t="s">
        <v>1394</v>
      </c>
      <c r="C19" s="433" t="s">
        <v>73</v>
      </c>
      <c r="D19" s="433">
        <v>8</v>
      </c>
      <c r="E19" s="118"/>
      <c r="F19" s="118"/>
      <c r="G19" s="266"/>
      <c r="H19" s="118"/>
      <c r="I19" s="118"/>
      <c r="J19" s="115"/>
      <c r="K19" s="115"/>
      <c r="L19" s="115"/>
      <c r="M19" s="115"/>
      <c r="N19" s="115"/>
      <c r="O19" s="463"/>
    </row>
    <row r="20" spans="1:15" s="455" customFormat="1" ht="12.75">
      <c r="A20" s="442"/>
      <c r="B20" s="279" t="s">
        <v>1395</v>
      </c>
      <c r="C20" s="433" t="s">
        <v>73</v>
      </c>
      <c r="D20" s="433">
        <v>1</v>
      </c>
      <c r="E20" s="118"/>
      <c r="F20" s="118"/>
      <c r="G20" s="266"/>
      <c r="H20" s="118"/>
      <c r="I20" s="118"/>
      <c r="J20" s="115"/>
      <c r="K20" s="115"/>
      <c r="L20" s="115"/>
      <c r="M20" s="115"/>
      <c r="N20" s="115"/>
      <c r="O20" s="463"/>
    </row>
    <row r="21" spans="1:15" s="455" customFormat="1" ht="12.75">
      <c r="A21" s="442"/>
      <c r="B21" s="279" t="s">
        <v>1396</v>
      </c>
      <c r="C21" s="433" t="s">
        <v>73</v>
      </c>
      <c r="D21" s="433">
        <v>1</v>
      </c>
      <c r="E21" s="118"/>
      <c r="F21" s="118"/>
      <c r="G21" s="266"/>
      <c r="H21" s="118"/>
      <c r="I21" s="118"/>
      <c r="J21" s="115"/>
      <c r="K21" s="115"/>
      <c r="L21" s="115"/>
      <c r="M21" s="115"/>
      <c r="N21" s="115"/>
      <c r="O21" s="463"/>
    </row>
    <row r="22" spans="1:15" s="455" customFormat="1" ht="12.75">
      <c r="A22" s="442"/>
      <c r="B22" s="279" t="s">
        <v>1397</v>
      </c>
      <c r="C22" s="433" t="s">
        <v>73</v>
      </c>
      <c r="D22" s="433">
        <v>1</v>
      </c>
      <c r="E22" s="118"/>
      <c r="F22" s="118"/>
      <c r="G22" s="266"/>
      <c r="H22" s="118"/>
      <c r="I22" s="118"/>
      <c r="J22" s="115"/>
      <c r="K22" s="115"/>
      <c r="L22" s="115"/>
      <c r="M22" s="115"/>
      <c r="N22" s="115"/>
      <c r="O22" s="463"/>
    </row>
    <row r="23" spans="1:15" s="455" customFormat="1" ht="12.75">
      <c r="A23" s="442"/>
      <c r="B23" s="279" t="s">
        <v>1398</v>
      </c>
      <c r="C23" s="433" t="s">
        <v>73</v>
      </c>
      <c r="D23" s="433">
        <v>2</v>
      </c>
      <c r="E23" s="118"/>
      <c r="F23" s="118"/>
      <c r="G23" s="266"/>
      <c r="H23" s="118"/>
      <c r="I23" s="118"/>
      <c r="J23" s="115"/>
      <c r="K23" s="115"/>
      <c r="L23" s="115"/>
      <c r="M23" s="115"/>
      <c r="N23" s="115"/>
      <c r="O23" s="463"/>
    </row>
    <row r="24" spans="1:15" s="455" customFormat="1" ht="12.75">
      <c r="A24" s="442"/>
      <c r="B24" s="279" t="s">
        <v>1399</v>
      </c>
      <c r="C24" s="433" t="s">
        <v>73</v>
      </c>
      <c r="D24" s="433">
        <v>1</v>
      </c>
      <c r="E24" s="118"/>
      <c r="F24" s="118"/>
      <c r="G24" s="266"/>
      <c r="H24" s="118"/>
      <c r="I24" s="118"/>
      <c r="J24" s="115"/>
      <c r="K24" s="115"/>
      <c r="L24" s="115"/>
      <c r="M24" s="115"/>
      <c r="N24" s="115"/>
      <c r="O24" s="463"/>
    </row>
    <row r="25" spans="1:15" s="455" customFormat="1" ht="12.75">
      <c r="A25" s="442"/>
      <c r="B25" s="279" t="s">
        <v>1400</v>
      </c>
      <c r="C25" s="433" t="s">
        <v>73</v>
      </c>
      <c r="D25" s="433">
        <v>1</v>
      </c>
      <c r="E25" s="118"/>
      <c r="F25" s="118"/>
      <c r="G25" s="266"/>
      <c r="H25" s="118"/>
      <c r="I25" s="118"/>
      <c r="J25" s="115"/>
      <c r="K25" s="115"/>
      <c r="L25" s="115"/>
      <c r="M25" s="115"/>
      <c r="N25" s="115"/>
      <c r="O25" s="463"/>
    </row>
    <row r="26" spans="1:15" s="455" customFormat="1" ht="12.75">
      <c r="A26" s="442"/>
      <c r="B26" s="279" t="s">
        <v>1401</v>
      </c>
      <c r="C26" s="433" t="s">
        <v>73</v>
      </c>
      <c r="D26" s="433">
        <v>1</v>
      </c>
      <c r="E26" s="118"/>
      <c r="F26" s="118"/>
      <c r="G26" s="266"/>
      <c r="H26" s="118"/>
      <c r="I26" s="118"/>
      <c r="J26" s="115"/>
      <c r="K26" s="115"/>
      <c r="L26" s="115"/>
      <c r="M26" s="115"/>
      <c r="N26" s="115"/>
      <c r="O26" s="463"/>
    </row>
    <row r="27" spans="1:15" s="455" customFormat="1" ht="12.75">
      <c r="A27" s="442"/>
      <c r="B27" s="279" t="s">
        <v>1402</v>
      </c>
      <c r="C27" s="433" t="s">
        <v>73</v>
      </c>
      <c r="D27" s="433">
        <v>6</v>
      </c>
      <c r="E27" s="118"/>
      <c r="F27" s="118"/>
      <c r="G27" s="266"/>
      <c r="H27" s="118"/>
      <c r="I27" s="118"/>
      <c r="J27" s="115"/>
      <c r="K27" s="115"/>
      <c r="L27" s="115"/>
      <c r="M27" s="115"/>
      <c r="N27" s="115"/>
      <c r="O27" s="463"/>
    </row>
    <row r="28" spans="1:15" s="455" customFormat="1" ht="12.75">
      <c r="A28" s="442"/>
      <c r="B28" s="279" t="s">
        <v>1403</v>
      </c>
      <c r="C28" s="433" t="s">
        <v>73</v>
      </c>
      <c r="D28" s="433">
        <v>30</v>
      </c>
      <c r="E28" s="118"/>
      <c r="F28" s="118"/>
      <c r="G28" s="266"/>
      <c r="H28" s="118"/>
      <c r="I28" s="118"/>
      <c r="J28" s="115"/>
      <c r="K28" s="115"/>
      <c r="L28" s="115"/>
      <c r="M28" s="115"/>
      <c r="N28" s="115"/>
      <c r="O28" s="463"/>
    </row>
    <row r="29" spans="1:15" s="455" customFormat="1" ht="12.75">
      <c r="A29" s="442"/>
      <c r="B29" s="279" t="s">
        <v>1404</v>
      </c>
      <c r="C29" s="433" t="s">
        <v>73</v>
      </c>
      <c r="D29" s="433">
        <v>5</v>
      </c>
      <c r="E29" s="118"/>
      <c r="F29" s="118"/>
      <c r="G29" s="266"/>
      <c r="H29" s="118"/>
      <c r="I29" s="118"/>
      <c r="J29" s="115"/>
      <c r="K29" s="115"/>
      <c r="L29" s="115"/>
      <c r="M29" s="115"/>
      <c r="N29" s="115"/>
      <c r="O29" s="463"/>
    </row>
    <row r="30" spans="1:15" s="455" customFormat="1" ht="12.75">
      <c r="A30" s="442"/>
      <c r="B30" s="279" t="s">
        <v>1405</v>
      </c>
      <c r="C30" s="433" t="s">
        <v>73</v>
      </c>
      <c r="D30" s="433">
        <v>1</v>
      </c>
      <c r="E30" s="118"/>
      <c r="F30" s="118"/>
      <c r="G30" s="266"/>
      <c r="H30" s="118"/>
      <c r="I30" s="118"/>
      <c r="J30" s="115"/>
      <c r="K30" s="115"/>
      <c r="L30" s="115"/>
      <c r="M30" s="115"/>
      <c r="N30" s="115"/>
      <c r="O30" s="463"/>
    </row>
    <row r="31" spans="1:15" s="455" customFormat="1" ht="12.75">
      <c r="A31" s="442"/>
      <c r="B31" s="279" t="s">
        <v>1406</v>
      </c>
      <c r="C31" s="433" t="s">
        <v>73</v>
      </c>
      <c r="D31" s="433">
        <v>7</v>
      </c>
      <c r="E31" s="118"/>
      <c r="F31" s="118"/>
      <c r="G31" s="266"/>
      <c r="H31" s="118"/>
      <c r="I31" s="118"/>
      <c r="J31" s="115"/>
      <c r="K31" s="115"/>
      <c r="L31" s="115"/>
      <c r="M31" s="115"/>
      <c r="N31" s="115"/>
      <c r="O31" s="463"/>
    </row>
    <row r="32" spans="1:15" s="455" customFormat="1" ht="12.75">
      <c r="A32" s="442"/>
      <c r="B32" s="279" t="s">
        <v>1407</v>
      </c>
      <c r="C32" s="433" t="s">
        <v>73</v>
      </c>
      <c r="D32" s="433">
        <v>24</v>
      </c>
      <c r="E32" s="118"/>
      <c r="F32" s="118"/>
      <c r="G32" s="266"/>
      <c r="H32" s="118"/>
      <c r="I32" s="118"/>
      <c r="J32" s="115"/>
      <c r="K32" s="115"/>
      <c r="L32" s="115"/>
      <c r="M32" s="115"/>
      <c r="N32" s="115"/>
      <c r="O32" s="463"/>
    </row>
    <row r="33" spans="1:15" s="455" customFormat="1" ht="12.75">
      <c r="A33" s="442"/>
      <c r="B33" s="279" t="s">
        <v>1408</v>
      </c>
      <c r="C33" s="433" t="s">
        <v>73</v>
      </c>
      <c r="D33" s="433">
        <v>24</v>
      </c>
      <c r="E33" s="118"/>
      <c r="F33" s="118"/>
      <c r="G33" s="266"/>
      <c r="H33" s="118"/>
      <c r="I33" s="118"/>
      <c r="J33" s="115"/>
      <c r="K33" s="115"/>
      <c r="L33" s="115"/>
      <c r="M33" s="115"/>
      <c r="N33" s="115"/>
      <c r="O33" s="463"/>
    </row>
    <row r="34" spans="1:15" s="455" customFormat="1" ht="12.75">
      <c r="A34" s="442"/>
      <c r="B34" s="279" t="s">
        <v>1409</v>
      </c>
      <c r="C34" s="433" t="s">
        <v>73</v>
      </c>
      <c r="D34" s="433">
        <v>12</v>
      </c>
      <c r="E34" s="118"/>
      <c r="F34" s="118"/>
      <c r="G34" s="266"/>
      <c r="H34" s="118"/>
      <c r="I34" s="118"/>
      <c r="J34" s="115"/>
      <c r="K34" s="115"/>
      <c r="L34" s="115"/>
      <c r="M34" s="115"/>
      <c r="N34" s="115"/>
      <c r="O34" s="463"/>
    </row>
    <row r="35" spans="1:15" s="455" customFormat="1" ht="12.75">
      <c r="A35" s="442"/>
      <c r="B35" s="279" t="s">
        <v>1410</v>
      </c>
      <c r="C35" s="433" t="s">
        <v>73</v>
      </c>
      <c r="D35" s="433">
        <v>3</v>
      </c>
      <c r="E35" s="118"/>
      <c r="F35" s="118"/>
      <c r="G35" s="266"/>
      <c r="H35" s="118"/>
      <c r="I35" s="118"/>
      <c r="J35" s="115"/>
      <c r="K35" s="115"/>
      <c r="L35" s="115"/>
      <c r="M35" s="115"/>
      <c r="N35" s="115"/>
      <c r="O35" s="463"/>
    </row>
    <row r="36" spans="1:15" s="455" customFormat="1" ht="12.75">
      <c r="A36" s="442"/>
      <c r="B36" s="279" t="s">
        <v>1411</v>
      </c>
      <c r="C36" s="433" t="s">
        <v>73</v>
      </c>
      <c r="D36" s="433">
        <v>108</v>
      </c>
      <c r="E36" s="118"/>
      <c r="F36" s="118"/>
      <c r="G36" s="266"/>
      <c r="H36" s="118"/>
      <c r="I36" s="118"/>
      <c r="J36" s="115"/>
      <c r="K36" s="115"/>
      <c r="L36" s="115"/>
      <c r="M36" s="115"/>
      <c r="N36" s="115"/>
      <c r="O36" s="463"/>
    </row>
    <row r="37" spans="1:15" s="455" customFormat="1" ht="12.75">
      <c r="A37" s="442"/>
      <c r="B37" s="279" t="s">
        <v>1412</v>
      </c>
      <c r="C37" s="433" t="s">
        <v>73</v>
      </c>
      <c r="D37" s="433">
        <v>9</v>
      </c>
      <c r="E37" s="118"/>
      <c r="F37" s="118"/>
      <c r="G37" s="266"/>
      <c r="H37" s="118"/>
      <c r="I37" s="118"/>
      <c r="J37" s="115"/>
      <c r="K37" s="115"/>
      <c r="L37" s="115"/>
      <c r="M37" s="115"/>
      <c r="N37" s="115"/>
      <c r="O37" s="463"/>
    </row>
    <row r="38" spans="1:15" s="455" customFormat="1" ht="12.75">
      <c r="A38" s="442"/>
      <c r="B38" s="279" t="s">
        <v>1413</v>
      </c>
      <c r="C38" s="433" t="s">
        <v>73</v>
      </c>
      <c r="D38" s="433">
        <v>141</v>
      </c>
      <c r="E38" s="118"/>
      <c r="F38" s="118"/>
      <c r="G38" s="266"/>
      <c r="H38" s="118"/>
      <c r="I38" s="118"/>
      <c r="J38" s="115"/>
      <c r="K38" s="115"/>
      <c r="L38" s="115"/>
      <c r="M38" s="115"/>
      <c r="N38" s="115"/>
      <c r="O38" s="463"/>
    </row>
    <row r="39" spans="1:15" s="455" customFormat="1" ht="12.75">
      <c r="A39" s="442"/>
      <c r="B39" s="279" t="s">
        <v>1414</v>
      </c>
      <c r="C39" s="433" t="s">
        <v>73</v>
      </c>
      <c r="D39" s="433">
        <v>27</v>
      </c>
      <c r="E39" s="118"/>
      <c r="F39" s="118"/>
      <c r="G39" s="266"/>
      <c r="H39" s="118"/>
      <c r="I39" s="118"/>
      <c r="J39" s="115"/>
      <c r="K39" s="115"/>
      <c r="L39" s="115"/>
      <c r="M39" s="115"/>
      <c r="N39" s="115"/>
      <c r="O39" s="463"/>
    </row>
    <row r="40" spans="1:15" s="455" customFormat="1" ht="12.75">
      <c r="A40" s="442"/>
      <c r="B40" s="207" t="s">
        <v>1415</v>
      </c>
      <c r="C40" s="433" t="s">
        <v>73</v>
      </c>
      <c r="D40" s="433">
        <v>1</v>
      </c>
      <c r="E40" s="118"/>
      <c r="F40" s="118"/>
      <c r="G40" s="266"/>
      <c r="H40" s="118"/>
      <c r="I40" s="118"/>
      <c r="J40" s="115"/>
      <c r="K40" s="115"/>
      <c r="L40" s="115"/>
      <c r="M40" s="115"/>
      <c r="N40" s="115"/>
      <c r="O40" s="463"/>
    </row>
    <row r="41" spans="1:15" s="455" customFormat="1" ht="12.75">
      <c r="A41" s="442"/>
      <c r="B41" s="207" t="s">
        <v>1416</v>
      </c>
      <c r="C41" s="433" t="s">
        <v>73</v>
      </c>
      <c r="D41" s="433">
        <v>1</v>
      </c>
      <c r="E41" s="118"/>
      <c r="F41" s="118"/>
      <c r="G41" s="266"/>
      <c r="H41" s="118"/>
      <c r="I41" s="118"/>
      <c r="J41" s="115"/>
      <c r="K41" s="115"/>
      <c r="L41" s="115"/>
      <c r="M41" s="115"/>
      <c r="N41" s="115"/>
      <c r="O41" s="463"/>
    </row>
    <row r="42" spans="1:15" s="455" customFormat="1" ht="12.75">
      <c r="A42" s="442"/>
      <c r="B42" s="207" t="s">
        <v>1417</v>
      </c>
      <c r="C42" s="433" t="s">
        <v>73</v>
      </c>
      <c r="D42" s="433">
        <v>1</v>
      </c>
      <c r="E42" s="118"/>
      <c r="F42" s="118"/>
      <c r="G42" s="266"/>
      <c r="H42" s="118"/>
      <c r="I42" s="118"/>
      <c r="J42" s="115"/>
      <c r="K42" s="115"/>
      <c r="L42" s="115"/>
      <c r="M42" s="115"/>
      <c r="N42" s="115"/>
      <c r="O42" s="463"/>
    </row>
    <row r="43" spans="1:15" s="455" customFormat="1" ht="12.75">
      <c r="A43" s="442"/>
      <c r="B43" s="207" t="s">
        <v>1418</v>
      </c>
      <c r="C43" s="433" t="s">
        <v>73</v>
      </c>
      <c r="D43" s="433">
        <v>1</v>
      </c>
      <c r="E43" s="118"/>
      <c r="F43" s="118"/>
      <c r="G43" s="266"/>
      <c r="H43" s="118"/>
      <c r="I43" s="118"/>
      <c r="J43" s="115"/>
      <c r="K43" s="115"/>
      <c r="L43" s="115"/>
      <c r="M43" s="115"/>
      <c r="N43" s="115"/>
      <c r="O43" s="463"/>
    </row>
    <row r="44" spans="1:15" s="455" customFormat="1" ht="12.75">
      <c r="A44" s="442"/>
      <c r="B44" s="207" t="s">
        <v>1419</v>
      </c>
      <c r="C44" s="433" t="s">
        <v>73</v>
      </c>
      <c r="D44" s="433">
        <v>6</v>
      </c>
      <c r="E44" s="118"/>
      <c r="F44" s="118"/>
      <c r="G44" s="266"/>
      <c r="H44" s="118"/>
      <c r="I44" s="118"/>
      <c r="J44" s="115"/>
      <c r="K44" s="115"/>
      <c r="L44" s="115"/>
      <c r="M44" s="115"/>
      <c r="N44" s="115"/>
      <c r="O44" s="463"/>
    </row>
    <row r="45" spans="1:15" s="455" customFormat="1" ht="12.75">
      <c r="A45" s="442"/>
      <c r="B45" s="207" t="s">
        <v>1420</v>
      </c>
      <c r="C45" s="433" t="s">
        <v>73</v>
      </c>
      <c r="D45" s="433">
        <v>4</v>
      </c>
      <c r="E45" s="118"/>
      <c r="F45" s="118"/>
      <c r="G45" s="266"/>
      <c r="H45" s="118"/>
      <c r="I45" s="118"/>
      <c r="J45" s="115"/>
      <c r="K45" s="115"/>
      <c r="L45" s="115"/>
      <c r="M45" s="115"/>
      <c r="N45" s="115"/>
      <c r="O45" s="463"/>
    </row>
    <row r="46" spans="1:15" s="455" customFormat="1" ht="12.75">
      <c r="A46" s="442"/>
      <c r="B46" s="207" t="s">
        <v>1421</v>
      </c>
      <c r="C46" s="433" t="s">
        <v>73</v>
      </c>
      <c r="D46" s="433">
        <v>31</v>
      </c>
      <c r="E46" s="118"/>
      <c r="F46" s="118"/>
      <c r="G46" s="266"/>
      <c r="H46" s="118"/>
      <c r="I46" s="118"/>
      <c r="J46" s="115"/>
      <c r="K46" s="115"/>
      <c r="L46" s="115"/>
      <c r="M46" s="115"/>
      <c r="N46" s="115"/>
      <c r="O46" s="463"/>
    </row>
    <row r="47" spans="1:15" s="455" customFormat="1" ht="25.5">
      <c r="A47" s="442"/>
      <c r="B47" s="207" t="s">
        <v>1422</v>
      </c>
      <c r="C47" s="433" t="s">
        <v>73</v>
      </c>
      <c r="D47" s="433">
        <v>1</v>
      </c>
      <c r="E47" s="118"/>
      <c r="F47" s="118"/>
      <c r="G47" s="266"/>
      <c r="H47" s="118"/>
      <c r="I47" s="118"/>
      <c r="J47" s="115"/>
      <c r="K47" s="115"/>
      <c r="L47" s="115"/>
      <c r="M47" s="115"/>
      <c r="N47" s="115"/>
      <c r="O47" s="463"/>
    </row>
    <row r="48" spans="1:15" s="455" customFormat="1" ht="12.75">
      <c r="A48" s="442"/>
      <c r="B48" s="207" t="s">
        <v>1423</v>
      </c>
      <c r="C48" s="433" t="s">
        <v>73</v>
      </c>
      <c r="D48" s="433">
        <v>1</v>
      </c>
      <c r="E48" s="118"/>
      <c r="F48" s="118"/>
      <c r="G48" s="266"/>
      <c r="H48" s="118"/>
      <c r="I48" s="118"/>
      <c r="J48" s="115"/>
      <c r="K48" s="115"/>
      <c r="L48" s="115"/>
      <c r="M48" s="115"/>
      <c r="N48" s="115"/>
      <c r="O48" s="463"/>
    </row>
    <row r="49" spans="1:15" s="455" customFormat="1" ht="25.5">
      <c r="A49" s="442"/>
      <c r="B49" s="207" t="s">
        <v>1424</v>
      </c>
      <c r="C49" s="433" t="s">
        <v>73</v>
      </c>
      <c r="D49" s="433">
        <v>1</v>
      </c>
      <c r="E49" s="118"/>
      <c r="F49" s="118"/>
      <c r="G49" s="266"/>
      <c r="H49" s="118"/>
      <c r="I49" s="118"/>
      <c r="J49" s="115"/>
      <c r="K49" s="115"/>
      <c r="L49" s="115"/>
      <c r="M49" s="115"/>
      <c r="N49" s="115"/>
      <c r="O49" s="463"/>
    </row>
    <row r="50" spans="1:15" s="455" customFormat="1" ht="12.75">
      <c r="A50" s="442"/>
      <c r="B50" s="207" t="s">
        <v>1425</v>
      </c>
      <c r="C50" s="433" t="s">
        <v>73</v>
      </c>
      <c r="D50" s="433">
        <v>1</v>
      </c>
      <c r="E50" s="118"/>
      <c r="F50" s="118"/>
      <c r="G50" s="266"/>
      <c r="H50" s="118"/>
      <c r="I50" s="118"/>
      <c r="J50" s="115"/>
      <c r="K50" s="115"/>
      <c r="L50" s="115"/>
      <c r="M50" s="115"/>
      <c r="N50" s="115"/>
      <c r="O50" s="463"/>
    </row>
    <row r="51" spans="1:15" s="455" customFormat="1" ht="12.75">
      <c r="A51" s="442"/>
      <c r="B51" s="207" t="s">
        <v>1426</v>
      </c>
      <c r="C51" s="433" t="s">
        <v>73</v>
      </c>
      <c r="D51" s="433">
        <v>1</v>
      </c>
      <c r="E51" s="118"/>
      <c r="F51" s="118"/>
      <c r="G51" s="266"/>
      <c r="H51" s="118"/>
      <c r="I51" s="118"/>
      <c r="J51" s="115"/>
      <c r="K51" s="115"/>
      <c r="L51" s="115"/>
      <c r="M51" s="115"/>
      <c r="N51" s="115"/>
      <c r="O51" s="463"/>
    </row>
    <row r="52" spans="1:15" s="455" customFormat="1" ht="12.75">
      <c r="A52" s="442"/>
      <c r="B52" s="207" t="s">
        <v>1427</v>
      </c>
      <c r="C52" s="433" t="s">
        <v>73</v>
      </c>
      <c r="D52" s="433">
        <v>1</v>
      </c>
      <c r="E52" s="118"/>
      <c r="F52" s="118"/>
      <c r="G52" s="266"/>
      <c r="H52" s="118"/>
      <c r="I52" s="118"/>
      <c r="J52" s="115"/>
      <c r="K52" s="115"/>
      <c r="L52" s="115"/>
      <c r="M52" s="115"/>
      <c r="N52" s="115"/>
      <c r="O52" s="463"/>
    </row>
    <row r="53" spans="1:15" s="455" customFormat="1" ht="25.5">
      <c r="A53" s="442"/>
      <c r="B53" s="207" t="s">
        <v>1428</v>
      </c>
      <c r="C53" s="433" t="s">
        <v>73</v>
      </c>
      <c r="D53" s="433">
        <v>1</v>
      </c>
      <c r="E53" s="118"/>
      <c r="F53" s="118"/>
      <c r="G53" s="266"/>
      <c r="H53" s="118"/>
      <c r="I53" s="118"/>
      <c r="J53" s="115"/>
      <c r="K53" s="115"/>
      <c r="L53" s="115"/>
      <c r="M53" s="115"/>
      <c r="N53" s="115"/>
      <c r="O53" s="463"/>
    </row>
    <row r="54" spans="1:15" s="455" customFormat="1" ht="12.75">
      <c r="A54" s="442"/>
      <c r="B54" s="207" t="s">
        <v>1429</v>
      </c>
      <c r="C54" s="433" t="s">
        <v>73</v>
      </c>
      <c r="D54" s="433">
        <v>1</v>
      </c>
      <c r="E54" s="118"/>
      <c r="F54" s="118"/>
      <c r="G54" s="266"/>
      <c r="H54" s="118"/>
      <c r="I54" s="118"/>
      <c r="J54" s="115"/>
      <c r="K54" s="115"/>
      <c r="L54" s="115"/>
      <c r="M54" s="115"/>
      <c r="N54" s="115"/>
      <c r="O54" s="463"/>
    </row>
    <row r="55" spans="1:15" s="455" customFormat="1" ht="25.5">
      <c r="A55" s="442"/>
      <c r="B55" s="279" t="s">
        <v>1430</v>
      </c>
      <c r="C55" s="433" t="s">
        <v>73</v>
      </c>
      <c r="D55" s="466">
        <v>1</v>
      </c>
      <c r="E55" s="468"/>
      <c r="F55" s="118"/>
      <c r="G55" s="266"/>
      <c r="H55" s="468"/>
      <c r="I55" s="468"/>
      <c r="J55" s="115"/>
      <c r="K55" s="115"/>
      <c r="L55" s="115"/>
      <c r="M55" s="115"/>
      <c r="N55" s="115"/>
      <c r="O55" s="463"/>
    </row>
    <row r="56" spans="1:15" s="455" customFormat="1" ht="25.5">
      <c r="A56" s="442"/>
      <c r="B56" s="279" t="s">
        <v>1431</v>
      </c>
      <c r="C56" s="433" t="s">
        <v>73</v>
      </c>
      <c r="D56" s="466">
        <v>5</v>
      </c>
      <c r="E56" s="468"/>
      <c r="F56" s="118"/>
      <c r="G56" s="266"/>
      <c r="H56" s="468"/>
      <c r="I56" s="468"/>
      <c r="J56" s="115"/>
      <c r="K56" s="115"/>
      <c r="L56" s="115"/>
      <c r="M56" s="115"/>
      <c r="N56" s="115"/>
      <c r="O56" s="463"/>
    </row>
    <row r="57" spans="1:15" s="455" customFormat="1" ht="12.75">
      <c r="A57" s="442"/>
      <c r="B57" s="279" t="s">
        <v>1432</v>
      </c>
      <c r="C57" s="433" t="s">
        <v>73</v>
      </c>
      <c r="D57" s="466">
        <v>1</v>
      </c>
      <c r="E57" s="468"/>
      <c r="F57" s="118"/>
      <c r="G57" s="266"/>
      <c r="H57" s="468"/>
      <c r="I57" s="468"/>
      <c r="J57" s="115"/>
      <c r="K57" s="115"/>
      <c r="L57" s="115"/>
      <c r="M57" s="115"/>
      <c r="N57" s="115"/>
      <c r="O57" s="463"/>
    </row>
    <row r="58" spans="1:15" s="455" customFormat="1" ht="12.75">
      <c r="A58" s="442"/>
      <c r="B58" s="270" t="s">
        <v>1433</v>
      </c>
      <c r="C58" s="466"/>
      <c r="D58" s="466"/>
      <c r="E58" s="411"/>
      <c r="F58" s="118"/>
      <c r="G58" s="266"/>
      <c r="H58" s="381"/>
      <c r="I58" s="381"/>
      <c r="J58" s="115"/>
      <c r="K58" s="115"/>
      <c r="L58" s="115"/>
      <c r="M58" s="115"/>
      <c r="N58" s="115"/>
      <c r="O58" s="463"/>
    </row>
    <row r="59" spans="1:15" s="455" customFormat="1" ht="25.5">
      <c r="A59" s="442"/>
      <c r="B59" s="279" t="s">
        <v>1434</v>
      </c>
      <c r="C59" s="466" t="s">
        <v>78</v>
      </c>
      <c r="D59" s="466">
        <v>1</v>
      </c>
      <c r="E59" s="411"/>
      <c r="F59" s="118"/>
      <c r="G59" s="266"/>
      <c r="H59" s="381"/>
      <c r="I59" s="381"/>
      <c r="J59" s="115"/>
      <c r="K59" s="115"/>
      <c r="L59" s="115"/>
      <c r="M59" s="115"/>
      <c r="N59" s="115"/>
      <c r="O59" s="463"/>
    </row>
    <row r="60" spans="1:15" s="455" customFormat="1" ht="25.5">
      <c r="A60" s="442"/>
      <c r="B60" s="279" t="s">
        <v>1435</v>
      </c>
      <c r="C60" s="466" t="s">
        <v>78</v>
      </c>
      <c r="D60" s="466">
        <v>1</v>
      </c>
      <c r="E60" s="381"/>
      <c r="F60" s="118"/>
      <c r="G60" s="266"/>
      <c r="H60" s="381"/>
      <c r="I60" s="381"/>
      <c r="J60" s="115"/>
      <c r="K60" s="115"/>
      <c r="L60" s="115"/>
      <c r="M60" s="115"/>
      <c r="N60" s="115"/>
      <c r="O60" s="463"/>
    </row>
    <row r="61" spans="1:15" s="455" customFormat="1" ht="25.5">
      <c r="A61" s="477"/>
      <c r="B61" s="471" t="s">
        <v>1436</v>
      </c>
      <c r="C61" s="466" t="s">
        <v>78</v>
      </c>
      <c r="D61" s="492">
        <v>1</v>
      </c>
      <c r="E61" s="115"/>
      <c r="F61" s="118"/>
      <c r="G61" s="266"/>
      <c r="H61" s="115"/>
      <c r="I61" s="115"/>
      <c r="J61" s="115"/>
      <c r="K61" s="115"/>
      <c r="L61" s="115"/>
      <c r="M61" s="115"/>
      <c r="N61" s="115"/>
      <c r="O61" s="463"/>
    </row>
    <row r="62" spans="1:15" s="455" customFormat="1" ht="25.5">
      <c r="A62" s="477"/>
      <c r="B62" s="471" t="s">
        <v>1486</v>
      </c>
      <c r="C62" s="466" t="s">
        <v>78</v>
      </c>
      <c r="D62" s="492">
        <v>15</v>
      </c>
      <c r="E62" s="115"/>
      <c r="F62" s="118"/>
      <c r="G62" s="266"/>
      <c r="H62" s="115"/>
      <c r="I62" s="115"/>
      <c r="J62" s="115"/>
      <c r="K62" s="115"/>
      <c r="L62" s="115"/>
      <c r="M62" s="115"/>
      <c r="N62" s="115"/>
      <c r="O62" s="463"/>
    </row>
    <row r="63" spans="1:15" s="455" customFormat="1" ht="12.75">
      <c r="A63" s="477"/>
      <c r="B63" s="471" t="s">
        <v>1437</v>
      </c>
      <c r="C63" s="466" t="s">
        <v>78</v>
      </c>
      <c r="D63" s="492">
        <v>2</v>
      </c>
      <c r="E63" s="115"/>
      <c r="F63" s="118"/>
      <c r="G63" s="266"/>
      <c r="H63" s="115"/>
      <c r="I63" s="115"/>
      <c r="J63" s="115"/>
      <c r="K63" s="115"/>
      <c r="L63" s="115"/>
      <c r="M63" s="115"/>
      <c r="N63" s="115"/>
      <c r="O63" s="463"/>
    </row>
    <row r="64" spans="1:15" s="455" customFormat="1" ht="25.5">
      <c r="A64" s="477"/>
      <c r="B64" s="471" t="s">
        <v>1438</v>
      </c>
      <c r="C64" s="466" t="s">
        <v>78</v>
      </c>
      <c r="D64" s="492">
        <v>1</v>
      </c>
      <c r="E64" s="115"/>
      <c r="F64" s="118"/>
      <c r="G64" s="266"/>
      <c r="H64" s="115"/>
      <c r="I64" s="115"/>
      <c r="J64" s="115"/>
      <c r="K64" s="115"/>
      <c r="L64" s="115"/>
      <c r="M64" s="115"/>
      <c r="N64" s="115"/>
      <c r="O64" s="463"/>
    </row>
    <row r="65" spans="1:15" s="455" customFormat="1" ht="25.5">
      <c r="A65" s="477"/>
      <c r="B65" s="471" t="s">
        <v>1439</v>
      </c>
      <c r="C65" s="466" t="s">
        <v>78</v>
      </c>
      <c r="D65" s="492">
        <v>1</v>
      </c>
      <c r="E65" s="115"/>
      <c r="F65" s="118"/>
      <c r="G65" s="266"/>
      <c r="H65" s="115"/>
      <c r="I65" s="115"/>
      <c r="J65" s="115"/>
      <c r="K65" s="115"/>
      <c r="L65" s="115"/>
      <c r="M65" s="115"/>
      <c r="N65" s="115"/>
      <c r="O65" s="463"/>
    </row>
    <row r="66" spans="1:15" s="455" customFormat="1" ht="25.5">
      <c r="A66" s="477"/>
      <c r="B66" s="471" t="s">
        <v>1440</v>
      </c>
      <c r="C66" s="466" t="s">
        <v>78</v>
      </c>
      <c r="D66" s="492">
        <v>1</v>
      </c>
      <c r="E66" s="115"/>
      <c r="F66" s="118"/>
      <c r="G66" s="266"/>
      <c r="H66" s="115"/>
      <c r="I66" s="115"/>
      <c r="J66" s="115"/>
      <c r="K66" s="115"/>
      <c r="L66" s="115"/>
      <c r="M66" s="115"/>
      <c r="N66" s="115"/>
      <c r="O66" s="463"/>
    </row>
    <row r="67" spans="1:15" s="455" customFormat="1" ht="12.75">
      <c r="A67" s="442"/>
      <c r="B67" s="279" t="s">
        <v>1441</v>
      </c>
      <c r="C67" s="466" t="s">
        <v>78</v>
      </c>
      <c r="D67" s="466">
        <v>1</v>
      </c>
      <c r="E67" s="502"/>
      <c r="F67" s="118"/>
      <c r="G67" s="266"/>
      <c r="H67" s="266"/>
      <c r="I67" s="266"/>
      <c r="J67" s="115"/>
      <c r="K67" s="115"/>
      <c r="L67" s="115"/>
      <c r="M67" s="115"/>
      <c r="N67" s="115"/>
      <c r="O67" s="463"/>
    </row>
    <row r="68" spans="1:15" s="455" customFormat="1" ht="12.75">
      <c r="A68" s="442"/>
      <c r="B68" s="279" t="s">
        <v>1442</v>
      </c>
      <c r="C68" s="466" t="s">
        <v>78</v>
      </c>
      <c r="D68" s="466">
        <v>1</v>
      </c>
      <c r="E68" s="502"/>
      <c r="F68" s="118"/>
      <c r="G68" s="266"/>
      <c r="H68" s="266"/>
      <c r="I68" s="266"/>
      <c r="J68" s="115"/>
      <c r="K68" s="115"/>
      <c r="L68" s="115"/>
      <c r="M68" s="115"/>
      <c r="N68" s="115"/>
      <c r="O68" s="463"/>
    </row>
    <row r="69" spans="1:15" s="455" customFormat="1" ht="12.75">
      <c r="A69" s="442"/>
      <c r="B69" s="206" t="s">
        <v>1487</v>
      </c>
      <c r="C69" s="466"/>
      <c r="D69" s="466"/>
      <c r="E69" s="502"/>
      <c r="F69" s="118"/>
      <c r="G69" s="266"/>
      <c r="H69" s="266"/>
      <c r="I69" s="266"/>
      <c r="J69" s="115"/>
      <c r="K69" s="115"/>
      <c r="L69" s="115"/>
      <c r="M69" s="115"/>
      <c r="N69" s="115"/>
      <c r="O69" s="463"/>
    </row>
    <row r="70" spans="1:15" s="455" customFormat="1" ht="12.75">
      <c r="A70" s="442"/>
      <c r="B70" s="279" t="s">
        <v>1488</v>
      </c>
      <c r="C70" s="466" t="s">
        <v>78</v>
      </c>
      <c r="D70" s="466">
        <v>2</v>
      </c>
      <c r="E70" s="502"/>
      <c r="F70" s="118"/>
      <c r="G70" s="266"/>
      <c r="H70" s="266"/>
      <c r="I70" s="266"/>
      <c r="J70" s="115"/>
      <c r="K70" s="115"/>
      <c r="L70" s="115"/>
      <c r="M70" s="115"/>
      <c r="N70" s="115"/>
      <c r="O70" s="463"/>
    </row>
    <row r="71" spans="1:15" s="455" customFormat="1" ht="12.75">
      <c r="A71" s="442"/>
      <c r="B71" s="279" t="s">
        <v>1489</v>
      </c>
      <c r="C71" s="466" t="s">
        <v>78</v>
      </c>
      <c r="D71" s="466">
        <v>6</v>
      </c>
      <c r="E71" s="502"/>
      <c r="F71" s="118"/>
      <c r="G71" s="266"/>
      <c r="H71" s="266"/>
      <c r="I71" s="266"/>
      <c r="J71" s="115"/>
      <c r="K71" s="115"/>
      <c r="L71" s="115"/>
      <c r="M71" s="115"/>
      <c r="N71" s="115"/>
      <c r="O71" s="463"/>
    </row>
    <row r="72" spans="1:15" s="455" customFormat="1" ht="25.5">
      <c r="A72" s="442"/>
      <c r="B72" s="279" t="s">
        <v>1490</v>
      </c>
      <c r="C72" s="466" t="s">
        <v>78</v>
      </c>
      <c r="D72" s="466">
        <v>4</v>
      </c>
      <c r="E72" s="502"/>
      <c r="F72" s="118"/>
      <c r="G72" s="266"/>
      <c r="H72" s="266"/>
      <c r="I72" s="266"/>
      <c r="J72" s="115"/>
      <c r="K72" s="115"/>
      <c r="L72" s="115"/>
      <c r="M72" s="115"/>
      <c r="N72" s="115"/>
      <c r="O72" s="463"/>
    </row>
    <row r="73" spans="1:15" s="455" customFormat="1" ht="25.5">
      <c r="A73" s="442"/>
      <c r="B73" s="279" t="s">
        <v>1491</v>
      </c>
      <c r="C73" s="466" t="s">
        <v>78</v>
      </c>
      <c r="D73" s="466">
        <v>1</v>
      </c>
      <c r="E73" s="502"/>
      <c r="F73" s="118"/>
      <c r="G73" s="266"/>
      <c r="H73" s="266"/>
      <c r="I73" s="266"/>
      <c r="J73" s="115"/>
      <c r="K73" s="115"/>
      <c r="L73" s="115"/>
      <c r="M73" s="115"/>
      <c r="N73" s="115"/>
      <c r="O73" s="463"/>
    </row>
    <row r="74" spans="1:15" s="455" customFormat="1" ht="25.5">
      <c r="A74" s="442"/>
      <c r="B74" s="279" t="s">
        <v>1492</v>
      </c>
      <c r="C74" s="466" t="s">
        <v>78</v>
      </c>
      <c r="D74" s="466">
        <v>13</v>
      </c>
      <c r="E74" s="502"/>
      <c r="F74" s="118"/>
      <c r="G74" s="266"/>
      <c r="H74" s="266"/>
      <c r="I74" s="266"/>
      <c r="J74" s="115"/>
      <c r="K74" s="115"/>
      <c r="L74" s="115"/>
      <c r="M74" s="115"/>
      <c r="N74" s="115"/>
      <c r="O74" s="463"/>
    </row>
    <row r="75" spans="1:15" s="455" customFormat="1" ht="25.5">
      <c r="A75" s="442"/>
      <c r="B75" s="279" t="s">
        <v>1493</v>
      </c>
      <c r="C75" s="466" t="s">
        <v>78</v>
      </c>
      <c r="D75" s="466">
        <v>4</v>
      </c>
      <c r="E75" s="502"/>
      <c r="F75" s="118"/>
      <c r="G75" s="266"/>
      <c r="H75" s="266"/>
      <c r="I75" s="266"/>
      <c r="J75" s="115"/>
      <c r="K75" s="115"/>
      <c r="L75" s="115"/>
      <c r="M75" s="115"/>
      <c r="N75" s="115"/>
      <c r="O75" s="463"/>
    </row>
    <row r="76" spans="1:15" s="455" customFormat="1" ht="25.5">
      <c r="A76" s="442"/>
      <c r="B76" s="279" t="s">
        <v>1494</v>
      </c>
      <c r="C76" s="466" t="s">
        <v>78</v>
      </c>
      <c r="D76" s="466">
        <v>2</v>
      </c>
      <c r="E76" s="502"/>
      <c r="F76" s="118"/>
      <c r="G76" s="266"/>
      <c r="H76" s="266"/>
      <c r="I76" s="266"/>
      <c r="J76" s="115"/>
      <c r="K76" s="115"/>
      <c r="L76" s="115"/>
      <c r="M76" s="115"/>
      <c r="N76" s="115"/>
      <c r="O76" s="463"/>
    </row>
    <row r="77" spans="1:15" s="455" customFormat="1" ht="25.5">
      <c r="A77" s="442"/>
      <c r="B77" s="279" t="s">
        <v>1495</v>
      </c>
      <c r="C77" s="466" t="s">
        <v>78</v>
      </c>
      <c r="D77" s="466">
        <v>3</v>
      </c>
      <c r="E77" s="502"/>
      <c r="F77" s="118"/>
      <c r="G77" s="266"/>
      <c r="H77" s="266"/>
      <c r="I77" s="266"/>
      <c r="J77" s="115"/>
      <c r="K77" s="115"/>
      <c r="L77" s="115"/>
      <c r="M77" s="115"/>
      <c r="N77" s="115"/>
      <c r="O77" s="463"/>
    </row>
    <row r="78" spans="1:15" s="455" customFormat="1" ht="25.5">
      <c r="A78" s="442"/>
      <c r="B78" s="279" t="s">
        <v>1496</v>
      </c>
      <c r="C78" s="466" t="s">
        <v>78</v>
      </c>
      <c r="D78" s="466">
        <v>8</v>
      </c>
      <c r="E78" s="502"/>
      <c r="F78" s="118"/>
      <c r="G78" s="266"/>
      <c r="H78" s="266"/>
      <c r="I78" s="266"/>
      <c r="J78" s="115"/>
      <c r="K78" s="115"/>
      <c r="L78" s="115"/>
      <c r="M78" s="115"/>
      <c r="N78" s="115"/>
      <c r="O78" s="463"/>
    </row>
    <row r="79" spans="1:15" s="455" customFormat="1" ht="25.5">
      <c r="A79" s="442"/>
      <c r="B79" s="279" t="s">
        <v>1497</v>
      </c>
      <c r="C79" s="466" t="s">
        <v>78</v>
      </c>
      <c r="D79" s="466">
        <v>7</v>
      </c>
      <c r="E79" s="502"/>
      <c r="F79" s="118"/>
      <c r="G79" s="266"/>
      <c r="H79" s="266"/>
      <c r="I79" s="266"/>
      <c r="J79" s="115"/>
      <c r="K79" s="115"/>
      <c r="L79" s="115"/>
      <c r="M79" s="115"/>
      <c r="N79" s="115"/>
      <c r="O79" s="463"/>
    </row>
    <row r="80" spans="1:15" s="455" customFormat="1" ht="25.5">
      <c r="A80" s="442"/>
      <c r="B80" s="279" t="s">
        <v>1498</v>
      </c>
      <c r="C80" s="466" t="s">
        <v>78</v>
      </c>
      <c r="D80" s="466">
        <v>2</v>
      </c>
      <c r="E80" s="502"/>
      <c r="F80" s="118"/>
      <c r="G80" s="266"/>
      <c r="H80" s="266"/>
      <c r="I80" s="266"/>
      <c r="J80" s="115"/>
      <c r="K80" s="115"/>
      <c r="L80" s="115"/>
      <c r="M80" s="115"/>
      <c r="N80" s="115"/>
      <c r="O80" s="463"/>
    </row>
    <row r="81" spans="1:17" s="455" customFormat="1" ht="25.5">
      <c r="A81" s="442"/>
      <c r="B81" s="279" t="s">
        <v>1499</v>
      </c>
      <c r="C81" s="466" t="s">
        <v>78</v>
      </c>
      <c r="D81" s="466">
        <v>2</v>
      </c>
      <c r="E81" s="502"/>
      <c r="F81" s="118"/>
      <c r="G81" s="266"/>
      <c r="H81" s="266"/>
      <c r="I81" s="266"/>
      <c r="J81" s="115"/>
      <c r="K81" s="115"/>
      <c r="L81" s="115"/>
      <c r="M81" s="115"/>
      <c r="N81" s="115"/>
      <c r="O81" s="463"/>
      <c r="P81" s="454"/>
      <c r="Q81" s="454"/>
    </row>
    <row r="82" spans="1:17" s="455" customFormat="1" ht="25.5">
      <c r="A82" s="442"/>
      <c r="B82" s="279" t="s">
        <v>1500</v>
      </c>
      <c r="C82" s="466" t="s">
        <v>78</v>
      </c>
      <c r="D82" s="466">
        <v>2</v>
      </c>
      <c r="E82" s="502"/>
      <c r="F82" s="118"/>
      <c r="G82" s="266"/>
      <c r="H82" s="266"/>
      <c r="I82" s="266"/>
      <c r="J82" s="115"/>
      <c r="K82" s="115"/>
      <c r="L82" s="115"/>
      <c r="M82" s="115"/>
      <c r="N82" s="115"/>
      <c r="O82" s="463"/>
      <c r="P82" s="454"/>
      <c r="Q82" s="454"/>
    </row>
    <row r="83" spans="1:17" s="455" customFormat="1" ht="12.75">
      <c r="A83" s="442"/>
      <c r="B83" s="505" t="s">
        <v>1502</v>
      </c>
      <c r="C83" s="466"/>
      <c r="D83" s="466"/>
      <c r="E83" s="503"/>
      <c r="F83" s="118"/>
      <c r="G83" s="266"/>
      <c r="H83" s="266"/>
      <c r="I83" s="266"/>
      <c r="J83" s="504"/>
      <c r="K83" s="462"/>
      <c r="L83" s="115"/>
      <c r="M83" s="115"/>
      <c r="N83" s="115"/>
      <c r="O83" s="463"/>
      <c r="P83" s="454"/>
      <c r="Q83" s="454"/>
    </row>
    <row r="84" spans="1:15" s="455" customFormat="1" ht="25.5">
      <c r="A84" s="442"/>
      <c r="B84" s="279" t="s">
        <v>1447</v>
      </c>
      <c r="C84" s="466" t="s">
        <v>78</v>
      </c>
      <c r="D84" s="466">
        <v>1</v>
      </c>
      <c r="E84" s="503"/>
      <c r="F84" s="118"/>
      <c r="G84" s="266"/>
      <c r="H84" s="266"/>
      <c r="I84" s="266"/>
      <c r="J84" s="504"/>
      <c r="K84" s="462"/>
      <c r="L84" s="115"/>
      <c r="M84" s="115"/>
      <c r="N84" s="115"/>
      <c r="O84" s="463"/>
    </row>
    <row r="85" spans="1:15" s="455" customFormat="1" ht="12.75">
      <c r="A85" s="442"/>
      <c r="B85" s="279" t="s">
        <v>1448</v>
      </c>
      <c r="C85" s="466" t="s">
        <v>78</v>
      </c>
      <c r="D85" s="466">
        <v>1</v>
      </c>
      <c r="E85" s="503"/>
      <c r="F85" s="118"/>
      <c r="G85" s="266"/>
      <c r="H85" s="266"/>
      <c r="I85" s="266"/>
      <c r="J85" s="504"/>
      <c r="K85" s="462"/>
      <c r="L85" s="115"/>
      <c r="M85" s="115"/>
      <c r="N85" s="115"/>
      <c r="O85" s="463"/>
    </row>
    <row r="86" spans="1:15" s="455" customFormat="1" ht="12.75">
      <c r="A86" s="442"/>
      <c r="B86" s="279" t="s">
        <v>1449</v>
      </c>
      <c r="C86" s="466" t="s">
        <v>78</v>
      </c>
      <c r="D86" s="466">
        <v>1</v>
      </c>
      <c r="E86" s="503"/>
      <c r="F86" s="118"/>
      <c r="G86" s="266"/>
      <c r="H86" s="266"/>
      <c r="I86" s="266"/>
      <c r="J86" s="504"/>
      <c r="K86" s="462"/>
      <c r="L86" s="115"/>
      <c r="M86" s="115"/>
      <c r="N86" s="115"/>
      <c r="O86" s="463"/>
    </row>
    <row r="87" spans="1:15" s="455" customFormat="1" ht="12.75">
      <c r="A87" s="442"/>
      <c r="B87" s="500" t="s">
        <v>1513</v>
      </c>
      <c r="C87" s="466" t="s">
        <v>78</v>
      </c>
      <c r="D87" s="466">
        <v>1</v>
      </c>
      <c r="E87" s="503"/>
      <c r="F87" s="118"/>
      <c r="G87" s="266"/>
      <c r="H87" s="266"/>
      <c r="I87" s="266"/>
      <c r="J87" s="504"/>
      <c r="K87" s="462"/>
      <c r="L87" s="115"/>
      <c r="M87" s="115"/>
      <c r="N87" s="115"/>
      <c r="O87" s="463"/>
    </row>
    <row r="88" spans="1:15" s="455" customFormat="1" ht="25.5">
      <c r="A88" s="442"/>
      <c r="B88" s="279" t="s">
        <v>1459</v>
      </c>
      <c r="C88" s="466" t="s">
        <v>78</v>
      </c>
      <c r="D88" s="466">
        <v>1</v>
      </c>
      <c r="E88" s="503"/>
      <c r="F88" s="118"/>
      <c r="G88" s="266"/>
      <c r="H88" s="266"/>
      <c r="I88" s="266"/>
      <c r="J88" s="504"/>
      <c r="K88" s="462"/>
      <c r="L88" s="115"/>
      <c r="M88" s="115"/>
      <c r="N88" s="115"/>
      <c r="O88" s="463"/>
    </row>
    <row r="89" spans="1:15" s="455" customFormat="1" ht="38.25">
      <c r="A89" s="442"/>
      <c r="B89" s="279" t="s">
        <v>1501</v>
      </c>
      <c r="C89" s="466" t="s">
        <v>78</v>
      </c>
      <c r="D89" s="466">
        <v>1</v>
      </c>
      <c r="E89" s="503"/>
      <c r="F89" s="118"/>
      <c r="G89" s="266"/>
      <c r="H89" s="266"/>
      <c r="I89" s="266"/>
      <c r="J89" s="504"/>
      <c r="K89" s="462"/>
      <c r="L89" s="115"/>
      <c r="M89" s="115"/>
      <c r="N89" s="115"/>
      <c r="O89" s="463"/>
    </row>
    <row r="90" spans="1:15" ht="12.75">
      <c r="A90" s="400"/>
      <c r="B90" s="401"/>
      <c r="C90" s="402"/>
      <c r="D90" s="403"/>
      <c r="E90" s="404"/>
      <c r="F90" s="405"/>
      <c r="G90" s="405"/>
      <c r="H90" s="405"/>
      <c r="I90" s="405"/>
      <c r="J90" s="406"/>
      <c r="K90" s="407"/>
      <c r="L90" s="408"/>
      <c r="M90" s="408"/>
      <c r="N90" s="408"/>
      <c r="O90" s="409"/>
    </row>
    <row r="91" spans="1:16" ht="12.75">
      <c r="A91" s="554" t="s">
        <v>91</v>
      </c>
      <c r="B91" s="554"/>
      <c r="C91" s="554"/>
      <c r="D91" s="554"/>
      <c r="E91" s="554"/>
      <c r="F91" s="554"/>
      <c r="G91" s="554"/>
      <c r="H91" s="554"/>
      <c r="I91" s="554"/>
      <c r="J91" s="554"/>
      <c r="K91" s="132">
        <f>SUM(K13:K90)</f>
        <v>0</v>
      </c>
      <c r="L91" s="132">
        <f>SUM(L13:L90)</f>
        <v>0</v>
      </c>
      <c r="M91" s="132">
        <f>SUM(M13:M90)</f>
        <v>0</v>
      </c>
      <c r="N91" s="132">
        <f>SUM(N13:N90)</f>
        <v>0</v>
      </c>
      <c r="O91" s="133">
        <f>SUM(O13:O90)</f>
        <v>0</v>
      </c>
      <c r="P91" s="134"/>
    </row>
    <row r="92" spans="1:15" ht="12.75">
      <c r="A92" s="555" t="s">
        <v>92</v>
      </c>
      <c r="B92" s="555"/>
      <c r="C92" s="555"/>
      <c r="D92" s="555"/>
      <c r="E92" s="555"/>
      <c r="F92" s="555"/>
      <c r="G92" s="555"/>
      <c r="H92" s="555"/>
      <c r="I92" s="555"/>
      <c r="J92" s="135">
        <v>0.05</v>
      </c>
      <c r="K92" s="136"/>
      <c r="L92" s="136"/>
      <c r="M92"/>
      <c r="N92" s="137">
        <f>ROUND(M91*J92,2)</f>
        <v>0</v>
      </c>
      <c r="O92" s="138">
        <f>SUM(M92:N92)</f>
        <v>0</v>
      </c>
    </row>
    <row r="93" spans="1:17" ht="12.75">
      <c r="A93" s="556" t="s">
        <v>93</v>
      </c>
      <c r="B93" s="556"/>
      <c r="C93" s="556"/>
      <c r="D93" s="556"/>
      <c r="E93" s="556"/>
      <c r="F93" s="556"/>
      <c r="G93" s="556"/>
      <c r="H93" s="556"/>
      <c r="I93" s="556"/>
      <c r="J93" s="556"/>
      <c r="K93" s="139">
        <f>SUM(K91:K92)</f>
        <v>0</v>
      </c>
      <c r="L93" s="139">
        <f>SUM(L91:L92)</f>
        <v>0</v>
      </c>
      <c r="M93" s="139">
        <f>SUM(M91:M92)</f>
        <v>0</v>
      </c>
      <c r="N93" s="139">
        <f>SUM(N91:N92)</f>
        <v>0</v>
      </c>
      <c r="O93" s="140">
        <f>SUM(O91:O92)</f>
        <v>0</v>
      </c>
      <c r="Q93" s="134"/>
    </row>
    <row r="94" ht="7.5" customHeight="1"/>
    <row r="95" spans="1:15" ht="12.75">
      <c r="A95" s="141"/>
      <c r="B95" s="142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3" t="s">
        <v>94</v>
      </c>
      <c r="N95" s="557">
        <f>O93</f>
        <v>0</v>
      </c>
      <c r="O95" s="557"/>
    </row>
    <row r="96" spans="1:15" ht="6" customHeight="1">
      <c r="A96" s="1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1"/>
      <c r="N96" s="141"/>
      <c r="O96" s="141"/>
    </row>
    <row r="97" spans="1:15" ht="15">
      <c r="A97" s="145" t="s">
        <v>95</v>
      </c>
      <c r="B97" s="146"/>
      <c r="C97" s="147"/>
      <c r="D97" s="147"/>
      <c r="E97" s="148"/>
      <c r="F97" s="148"/>
      <c r="G97" s="148"/>
      <c r="H97" s="149"/>
      <c r="I97" s="150"/>
      <c r="J97" s="558"/>
      <c r="K97" s="558"/>
      <c r="L97" s="558"/>
      <c r="M97" s="558"/>
      <c r="N97" s="558"/>
      <c r="O97" s="558"/>
    </row>
    <row r="98" spans="1:15" ht="12.75">
      <c r="A98" s="141"/>
      <c r="C98" s="151" t="s">
        <v>10</v>
      </c>
      <c r="D98" s="151"/>
      <c r="E98" s="3"/>
      <c r="F98" s="3"/>
      <c r="G98" s="3"/>
      <c r="H98" s="152"/>
      <c r="I98" s="152"/>
      <c r="J98" s="559"/>
      <c r="K98" s="559"/>
      <c r="L98" s="559"/>
      <c r="M98" s="559"/>
      <c r="N98" s="559"/>
      <c r="O98" s="559"/>
    </row>
    <row r="99" spans="1:15" ht="15">
      <c r="A99" s="153"/>
      <c r="B99" s="154"/>
      <c r="C99" s="63"/>
      <c r="D99" s="63"/>
      <c r="E99" s="63"/>
      <c r="F99" s="63"/>
      <c r="G99" s="63"/>
      <c r="H99" s="155"/>
      <c r="I99" s="155"/>
      <c r="J99" s="155"/>
      <c r="K99" s="155"/>
      <c r="L99" s="155"/>
      <c r="M99" s="155"/>
      <c r="N99" s="155"/>
      <c r="O99" s="155"/>
    </row>
    <row r="118" ht="12.75">
      <c r="O118" s="74"/>
    </row>
  </sheetData>
  <sheetProtection selectLockedCells="1" selectUnlockedCells="1"/>
  <mergeCells count="20">
    <mergeCell ref="A91:J91"/>
    <mergeCell ref="A92:I92"/>
    <mergeCell ref="A93:J93"/>
    <mergeCell ref="N95:O95"/>
    <mergeCell ref="J97:O97"/>
    <mergeCell ref="J98:O98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" right="0.5511811023622047" top="0.9448818897637796" bottom="0.7480314960629921" header="0.5118110236220472" footer="0.5118110236220472"/>
  <pageSetup horizontalDpi="300" verticalDpi="300" orientation="landscape" paperSize="9" scale="92" r:id="rId1"/>
  <rowBreaks count="1" manualBreakCount="1">
    <brk id="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4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9.57421875" style="23" customWidth="1" outlineLevel="1"/>
    <col min="8" max="10" width="8.7109375" style="23" customWidth="1"/>
    <col min="11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58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59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6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O27</f>
        <v>0</v>
      </c>
      <c r="O6" s="549"/>
    </row>
    <row r="7" spans="1:15" ht="15">
      <c r="A7" s="550" t="s">
        <v>61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6.7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438">
        <v>1</v>
      </c>
      <c r="B12" s="439" t="s">
        <v>72</v>
      </c>
      <c r="C12" s="440" t="s">
        <v>73</v>
      </c>
      <c r="D12" s="441">
        <v>1</v>
      </c>
      <c r="E12" s="438"/>
      <c r="F12" s="99"/>
      <c r="G12" s="100"/>
      <c r="H12" s="101"/>
      <c r="I12" s="101"/>
      <c r="J12" s="102"/>
      <c r="K12" s="103"/>
      <c r="L12" s="101"/>
      <c r="M12" s="101"/>
      <c r="N12" s="101"/>
      <c r="O12" s="104"/>
    </row>
    <row r="13" spans="1:15" ht="12.75">
      <c r="A13" s="442">
        <v>2</v>
      </c>
      <c r="B13" s="207" t="s">
        <v>74</v>
      </c>
      <c r="C13" s="433" t="s">
        <v>75</v>
      </c>
      <c r="D13" s="117">
        <v>110</v>
      </c>
      <c r="E13" s="443"/>
      <c r="F13" s="110"/>
      <c r="G13" s="100"/>
      <c r="H13" s="100"/>
      <c r="I13" s="100"/>
      <c r="J13" s="111"/>
      <c r="K13" s="112"/>
      <c r="L13" s="100"/>
      <c r="M13" s="100"/>
      <c r="N13" s="100"/>
      <c r="O13" s="113"/>
    </row>
    <row r="14" spans="1:15" ht="12.75">
      <c r="A14" s="442"/>
      <c r="B14" s="208" t="s">
        <v>76</v>
      </c>
      <c r="C14" s="433" t="s">
        <v>75</v>
      </c>
      <c r="D14" s="117">
        <v>110</v>
      </c>
      <c r="E14" s="443"/>
      <c r="F14" s="110"/>
      <c r="G14" s="100"/>
      <c r="H14" s="100"/>
      <c r="I14" s="100"/>
      <c r="J14" s="111"/>
      <c r="K14" s="112"/>
      <c r="L14" s="100"/>
      <c r="M14" s="100"/>
      <c r="N14" s="100"/>
      <c r="O14" s="113"/>
    </row>
    <row r="15" spans="1:15" ht="12.75">
      <c r="A15" s="442">
        <v>3</v>
      </c>
      <c r="B15" s="207" t="s">
        <v>77</v>
      </c>
      <c r="C15" s="433" t="s">
        <v>78</v>
      </c>
      <c r="D15" s="117">
        <v>2</v>
      </c>
      <c r="E15" s="443"/>
      <c r="F15" s="110"/>
      <c r="G15" s="100"/>
      <c r="H15" s="100"/>
      <c r="I15" s="115"/>
      <c r="J15" s="111"/>
      <c r="K15" s="112"/>
      <c r="L15" s="100"/>
      <c r="M15" s="100"/>
      <c r="N15" s="100"/>
      <c r="O15" s="113"/>
    </row>
    <row r="16" spans="1:15" ht="12.75">
      <c r="A16" s="442">
        <v>4</v>
      </c>
      <c r="B16" s="207" t="s">
        <v>79</v>
      </c>
      <c r="C16" s="433" t="s">
        <v>73</v>
      </c>
      <c r="D16" s="117">
        <v>3</v>
      </c>
      <c r="E16" s="444"/>
      <c r="F16" s="116"/>
      <c r="G16" s="100"/>
      <c r="H16" s="100"/>
      <c r="I16" s="115"/>
      <c r="J16" s="111"/>
      <c r="K16" s="112"/>
      <c r="L16" s="100"/>
      <c r="M16" s="100"/>
      <c r="N16" s="100"/>
      <c r="O16" s="113"/>
    </row>
    <row r="17" spans="1:15" ht="25.5">
      <c r="A17" s="442">
        <v>5</v>
      </c>
      <c r="B17" s="207" t="s">
        <v>80</v>
      </c>
      <c r="C17" s="433" t="s">
        <v>81</v>
      </c>
      <c r="D17" s="117">
        <v>6</v>
      </c>
      <c r="E17" s="443"/>
      <c r="F17" s="110"/>
      <c r="G17" s="100"/>
      <c r="H17" s="100"/>
      <c r="I17" s="118"/>
      <c r="J17" s="111"/>
      <c r="K17" s="112"/>
      <c r="L17" s="100"/>
      <c r="M17" s="100"/>
      <c r="N17" s="100"/>
      <c r="O17" s="113"/>
    </row>
    <row r="18" spans="1:15" ht="12.75">
      <c r="A18" s="442">
        <v>6</v>
      </c>
      <c r="B18" s="207" t="s">
        <v>82</v>
      </c>
      <c r="C18" s="433" t="s">
        <v>73</v>
      </c>
      <c r="D18" s="121">
        <v>1</v>
      </c>
      <c r="E18" s="443"/>
      <c r="F18" s="110"/>
      <c r="G18" s="100"/>
      <c r="H18" s="100"/>
      <c r="I18" s="118"/>
      <c r="J18" s="111"/>
      <c r="K18" s="112"/>
      <c r="L18" s="100"/>
      <c r="M18" s="100"/>
      <c r="N18" s="100"/>
      <c r="O18" s="113"/>
    </row>
    <row r="19" spans="1:15" ht="12.75">
      <c r="A19" s="442"/>
      <c r="B19" s="208" t="s">
        <v>83</v>
      </c>
      <c r="C19" s="433" t="s">
        <v>81</v>
      </c>
      <c r="D19" s="117">
        <v>6</v>
      </c>
      <c r="E19" s="443"/>
      <c r="F19" s="110"/>
      <c r="G19" s="100"/>
      <c r="H19" s="100"/>
      <c r="I19" s="118"/>
      <c r="J19" s="111"/>
      <c r="K19" s="112"/>
      <c r="L19" s="100"/>
      <c r="M19" s="100"/>
      <c r="N19" s="100"/>
      <c r="O19" s="113"/>
    </row>
    <row r="20" spans="1:15" ht="12.75">
      <c r="A20" s="105">
        <v>7</v>
      </c>
      <c r="B20" s="106" t="s">
        <v>84</v>
      </c>
      <c r="C20" s="107" t="s">
        <v>73</v>
      </c>
      <c r="D20" s="119">
        <v>1</v>
      </c>
      <c r="E20" s="120"/>
      <c r="F20" s="110"/>
      <c r="G20" s="100"/>
      <c r="H20" s="118"/>
      <c r="I20" s="100"/>
      <c r="J20" s="111"/>
      <c r="K20" s="112"/>
      <c r="L20" s="100"/>
      <c r="M20" s="100"/>
      <c r="N20" s="100"/>
      <c r="O20" s="113"/>
    </row>
    <row r="21" spans="1:15" ht="12.75">
      <c r="A21" s="105"/>
      <c r="B21" s="114" t="s">
        <v>85</v>
      </c>
      <c r="C21" s="107" t="s">
        <v>81</v>
      </c>
      <c r="D21" s="117">
        <v>6</v>
      </c>
      <c r="E21" s="120"/>
      <c r="F21" s="110"/>
      <c r="G21" s="100"/>
      <c r="H21" s="118"/>
      <c r="I21" s="100"/>
      <c r="J21" s="111"/>
      <c r="K21" s="112"/>
      <c r="L21" s="100"/>
      <c r="M21" s="100"/>
      <c r="N21" s="100"/>
      <c r="O21" s="113"/>
    </row>
    <row r="22" spans="1:15" ht="25.5">
      <c r="A22" s="105">
        <v>8</v>
      </c>
      <c r="B22" s="106" t="s">
        <v>86</v>
      </c>
      <c r="C22" s="107" t="s">
        <v>78</v>
      </c>
      <c r="D22" s="119">
        <v>1</v>
      </c>
      <c r="E22" s="120"/>
      <c r="F22" s="110"/>
      <c r="G22" s="100"/>
      <c r="H22" s="118"/>
      <c r="I22" s="100"/>
      <c r="J22" s="111"/>
      <c r="K22" s="112"/>
      <c r="L22" s="100"/>
      <c r="M22" s="100"/>
      <c r="N22" s="100"/>
      <c r="O22" s="113"/>
    </row>
    <row r="23" spans="1:15" ht="12.75">
      <c r="A23" s="105">
        <v>9</v>
      </c>
      <c r="B23" s="106" t="s">
        <v>87</v>
      </c>
      <c r="C23" s="107" t="s">
        <v>88</v>
      </c>
      <c r="D23" s="121">
        <v>6</v>
      </c>
      <c r="E23" s="120"/>
      <c r="F23" s="110"/>
      <c r="G23" s="100"/>
      <c r="H23" s="118"/>
      <c r="I23" s="100"/>
      <c r="J23" s="111"/>
      <c r="K23" s="112"/>
      <c r="L23" s="100"/>
      <c r="M23" s="100"/>
      <c r="N23" s="100"/>
      <c r="O23" s="113"/>
    </row>
    <row r="24" spans="1:15" ht="25.5">
      <c r="A24" s="122">
        <v>10</v>
      </c>
      <c r="B24" s="123" t="s">
        <v>89</v>
      </c>
      <c r="C24" s="124" t="s">
        <v>90</v>
      </c>
      <c r="D24" s="125">
        <v>100</v>
      </c>
      <c r="E24" s="126"/>
      <c r="F24" s="127"/>
      <c r="G24" s="127"/>
      <c r="H24" s="128"/>
      <c r="I24" s="127"/>
      <c r="J24" s="129"/>
      <c r="K24" s="130"/>
      <c r="L24" s="127"/>
      <c r="M24" s="127"/>
      <c r="N24" s="127"/>
      <c r="O24" s="131"/>
    </row>
    <row r="25" spans="1:16" ht="12.75" customHeight="1">
      <c r="A25" s="554" t="s">
        <v>91</v>
      </c>
      <c r="B25" s="554"/>
      <c r="C25" s="554"/>
      <c r="D25" s="554"/>
      <c r="E25" s="554"/>
      <c r="F25" s="554"/>
      <c r="G25" s="554"/>
      <c r="H25" s="554"/>
      <c r="I25" s="554"/>
      <c r="J25" s="554"/>
      <c r="K25" s="132">
        <f>SUM(K13:K24)</f>
        <v>0</v>
      </c>
      <c r="L25" s="132">
        <f>SUM(L13:L24)</f>
        <v>0</v>
      </c>
      <c r="M25" s="132">
        <f>SUM(M13:M24)</f>
        <v>0</v>
      </c>
      <c r="N25" s="132">
        <f>SUM(N13:N24)</f>
        <v>0</v>
      </c>
      <c r="O25" s="133">
        <f>SUM(O13:O24)</f>
        <v>0</v>
      </c>
      <c r="P25" s="134"/>
    </row>
    <row r="26" spans="1:15" ht="12.75" customHeight="1">
      <c r="A26" s="555" t="s">
        <v>92</v>
      </c>
      <c r="B26" s="555"/>
      <c r="C26" s="555"/>
      <c r="D26" s="555"/>
      <c r="E26" s="555"/>
      <c r="F26" s="555"/>
      <c r="G26" s="555"/>
      <c r="H26" s="555"/>
      <c r="I26" s="555"/>
      <c r="J26" s="135">
        <v>0.05</v>
      </c>
      <c r="K26" s="136"/>
      <c r="L26" s="136"/>
      <c r="M26"/>
      <c r="N26" s="137">
        <f>ROUND(M25*J26,2)</f>
        <v>0</v>
      </c>
      <c r="O26" s="138">
        <f>SUM(M26:N26)</f>
        <v>0</v>
      </c>
    </row>
    <row r="27" spans="1:17" ht="12.75" customHeight="1">
      <c r="A27" s="556" t="s">
        <v>93</v>
      </c>
      <c r="B27" s="556"/>
      <c r="C27" s="556"/>
      <c r="D27" s="556"/>
      <c r="E27" s="556"/>
      <c r="F27" s="556"/>
      <c r="G27" s="556"/>
      <c r="H27" s="556"/>
      <c r="I27" s="556"/>
      <c r="J27" s="556"/>
      <c r="K27" s="139">
        <f>SUM(K25:K26)</f>
        <v>0</v>
      </c>
      <c r="L27" s="139">
        <f>SUM(L25:L26)</f>
        <v>0</v>
      </c>
      <c r="M27" s="139">
        <f>SUM(M25:M26)</f>
        <v>0</v>
      </c>
      <c r="N27" s="139">
        <f>SUM(N25:N26)</f>
        <v>0</v>
      </c>
      <c r="O27" s="140">
        <f>SUM(O25:O26)</f>
        <v>0</v>
      </c>
      <c r="Q27" s="134"/>
    </row>
    <row r="29" spans="1:15" ht="12.75">
      <c r="A29" s="141"/>
      <c r="B29" s="142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3" t="s">
        <v>94</v>
      </c>
      <c r="N29" s="557">
        <f>O27</f>
        <v>0</v>
      </c>
      <c r="O29" s="557"/>
    </row>
    <row r="30" spans="1:15" ht="3.75" customHeight="1">
      <c r="A30" s="1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1"/>
      <c r="N30" s="141"/>
      <c r="O30" s="141"/>
    </row>
    <row r="31" spans="1:15" ht="15">
      <c r="A31" s="145" t="s">
        <v>95</v>
      </c>
      <c r="B31" s="146"/>
      <c r="C31" s="147"/>
      <c r="D31" s="147"/>
      <c r="E31" s="148"/>
      <c r="F31" s="148"/>
      <c r="G31" s="148"/>
      <c r="H31" s="149"/>
      <c r="I31" s="150"/>
      <c r="J31" s="558"/>
      <c r="K31" s="558"/>
      <c r="L31" s="558"/>
      <c r="M31" s="558"/>
      <c r="N31" s="558"/>
      <c r="O31" s="558"/>
    </row>
    <row r="32" spans="1:15" ht="12.75">
      <c r="A32" s="141"/>
      <c r="C32" s="151" t="s">
        <v>10</v>
      </c>
      <c r="D32" s="151"/>
      <c r="E32" s="3"/>
      <c r="F32" s="3"/>
      <c r="G32" s="3"/>
      <c r="H32" s="152"/>
      <c r="I32" s="152"/>
      <c r="J32" s="559"/>
      <c r="K32" s="559"/>
      <c r="L32" s="559"/>
      <c r="M32" s="559"/>
      <c r="N32" s="559"/>
      <c r="O32" s="559"/>
    </row>
    <row r="33" spans="1:15" ht="15">
      <c r="A33" s="153"/>
      <c r="B33" s="154"/>
      <c r="C33" s="63"/>
      <c r="D33" s="63"/>
      <c r="E33" s="63"/>
      <c r="F33" s="63"/>
      <c r="G33" s="63"/>
      <c r="H33" s="155"/>
      <c r="I33" s="155"/>
      <c r="J33" s="155"/>
      <c r="K33" s="155"/>
      <c r="L33" s="155"/>
      <c r="M33" s="155"/>
      <c r="N33" s="155"/>
      <c r="O33" s="155"/>
    </row>
    <row r="52" ht="12.75">
      <c r="O52" s="74"/>
    </row>
  </sheetData>
  <sheetProtection selectLockedCells="1" selectUnlockedCells="1"/>
  <mergeCells count="20">
    <mergeCell ref="A25:J25"/>
    <mergeCell ref="A26:I26"/>
    <mergeCell ref="A27:J27"/>
    <mergeCell ref="N29:O29"/>
    <mergeCell ref="J31:O31"/>
    <mergeCell ref="J32:O3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7.574218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96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97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6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O18</f>
        <v>0</v>
      </c>
      <c r="O6" s="549"/>
    </row>
    <row r="7" spans="1:15" ht="15">
      <c r="A7" s="550" t="s">
        <v>61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6.7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5">
      <c r="A12" s="95">
        <v>1</v>
      </c>
      <c r="B12" s="96" t="s">
        <v>98</v>
      </c>
      <c r="C12" s="124" t="s">
        <v>90</v>
      </c>
      <c r="D12" s="98">
        <v>2.4</v>
      </c>
      <c r="E12" s="120"/>
      <c r="F12" s="110"/>
      <c r="G12" s="127"/>
      <c r="H12" s="100"/>
      <c r="I12" s="100"/>
      <c r="J12" s="102"/>
      <c r="K12" s="103"/>
      <c r="L12" s="101"/>
      <c r="M12" s="101"/>
      <c r="N12" s="101"/>
      <c r="O12" s="104"/>
    </row>
    <row r="13" spans="1:15" ht="15">
      <c r="A13" s="95">
        <v>2</v>
      </c>
      <c r="B13" s="96" t="s">
        <v>99</v>
      </c>
      <c r="C13" s="124" t="s">
        <v>90</v>
      </c>
      <c r="D13" s="98">
        <v>22.21</v>
      </c>
      <c r="E13" s="156"/>
      <c r="F13" s="157"/>
      <c r="G13" s="100"/>
      <c r="H13" s="100"/>
      <c r="I13" s="100"/>
      <c r="J13" s="111"/>
      <c r="K13" s="112"/>
      <c r="L13" s="100"/>
      <c r="M13" s="100"/>
      <c r="N13" s="100"/>
      <c r="O13" s="113"/>
    </row>
    <row r="14" spans="1:15" ht="12.75">
      <c r="A14" s="95">
        <v>3</v>
      </c>
      <c r="B14" s="106" t="s">
        <v>100</v>
      </c>
      <c r="C14" s="107" t="s">
        <v>101</v>
      </c>
      <c r="D14" s="108">
        <v>14.8</v>
      </c>
      <c r="E14" s="158"/>
      <c r="F14" s="159"/>
      <c r="G14" s="100"/>
      <c r="H14" s="100"/>
      <c r="I14" s="100"/>
      <c r="J14" s="111"/>
      <c r="K14" s="112"/>
      <c r="L14" s="100"/>
      <c r="M14" s="100"/>
      <c r="N14" s="100"/>
      <c r="O14" s="113"/>
    </row>
    <row r="15" spans="1:15" ht="12.75">
      <c r="A15" s="122">
        <v>4</v>
      </c>
      <c r="B15" s="123" t="s">
        <v>102</v>
      </c>
      <c r="C15" s="124" t="s">
        <v>73</v>
      </c>
      <c r="D15" s="125">
        <v>3</v>
      </c>
      <c r="E15" s="126"/>
      <c r="F15" s="127"/>
      <c r="G15" s="127"/>
      <c r="H15" s="160"/>
      <c r="I15" s="127"/>
      <c r="J15" s="129"/>
      <c r="K15" s="130"/>
      <c r="L15" s="127"/>
      <c r="M15" s="127"/>
      <c r="N15" s="127"/>
      <c r="O15" s="131"/>
    </row>
    <row r="16" spans="1:16" ht="12.75" customHeight="1">
      <c r="A16" s="554" t="s">
        <v>91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132">
        <f>SUM(K12:K15)</f>
        <v>0</v>
      </c>
      <c r="L16" s="132">
        <f>SUM(L12:L15)</f>
        <v>0</v>
      </c>
      <c r="M16" s="132">
        <f>SUM(M12:M15)</f>
        <v>0</v>
      </c>
      <c r="N16" s="132">
        <f>SUM(N12:N15)</f>
        <v>0</v>
      </c>
      <c r="O16" s="133">
        <f>SUM(O12:O15)</f>
        <v>0</v>
      </c>
      <c r="P16" s="134"/>
    </row>
    <row r="17" spans="1:15" ht="12.75" customHeight="1">
      <c r="A17" s="555" t="s">
        <v>92</v>
      </c>
      <c r="B17" s="555"/>
      <c r="C17" s="555"/>
      <c r="D17" s="555"/>
      <c r="E17" s="555"/>
      <c r="F17" s="555"/>
      <c r="G17" s="555"/>
      <c r="H17" s="555"/>
      <c r="I17" s="555"/>
      <c r="J17" s="135">
        <v>0.05</v>
      </c>
      <c r="K17" s="136"/>
      <c r="L17" s="136"/>
      <c r="M17"/>
      <c r="N17" s="137">
        <f>ROUND(M16*J17,2)</f>
        <v>0</v>
      </c>
      <c r="O17" s="138">
        <f>SUM(M17:N17)</f>
        <v>0</v>
      </c>
    </row>
    <row r="18" spans="1:17" ht="12.75" customHeight="1">
      <c r="A18" s="556" t="s">
        <v>93</v>
      </c>
      <c r="B18" s="556"/>
      <c r="C18" s="556"/>
      <c r="D18" s="556"/>
      <c r="E18" s="556"/>
      <c r="F18" s="556"/>
      <c r="G18" s="556"/>
      <c r="H18" s="556"/>
      <c r="I18" s="556"/>
      <c r="J18" s="556"/>
      <c r="K18" s="139">
        <f>SUM(K16:K17)</f>
        <v>0</v>
      </c>
      <c r="L18" s="139">
        <f>SUM(L16:L17)</f>
        <v>0</v>
      </c>
      <c r="M18" s="139">
        <f>SUM(M16:M17)</f>
        <v>0</v>
      </c>
      <c r="N18" s="139">
        <f>SUM(N16:N17)</f>
        <v>0</v>
      </c>
      <c r="O18" s="140">
        <f>SUM(O16:O17)</f>
        <v>0</v>
      </c>
      <c r="Q18" s="134"/>
    </row>
    <row r="20" spans="1:15" ht="12.75">
      <c r="A20" s="141"/>
      <c r="B20" s="142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3" t="s">
        <v>94</v>
      </c>
      <c r="N20" s="557">
        <f>O18</f>
        <v>0</v>
      </c>
      <c r="O20" s="557"/>
    </row>
    <row r="21" spans="1:15" ht="3.75" customHeight="1">
      <c r="A21" s="1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1"/>
      <c r="N21" s="141"/>
      <c r="O21" s="141"/>
    </row>
    <row r="22" spans="1:15" ht="12.75" customHeight="1">
      <c r="A22" s="145" t="s">
        <v>95</v>
      </c>
      <c r="B22" s="146"/>
      <c r="C22" s="147"/>
      <c r="D22" s="147"/>
      <c r="E22" s="148"/>
      <c r="F22" s="148"/>
      <c r="G22" s="148"/>
      <c r="H22" s="149"/>
      <c r="I22" s="150"/>
      <c r="J22" s="558"/>
      <c r="K22" s="558"/>
      <c r="L22" s="558"/>
      <c r="M22" s="558"/>
      <c r="N22" s="558"/>
      <c r="O22" s="558"/>
    </row>
    <row r="23" spans="1:15" ht="12.75" customHeight="1">
      <c r="A23" s="141"/>
      <c r="C23" s="151" t="s">
        <v>10</v>
      </c>
      <c r="D23" s="151"/>
      <c r="E23" s="3"/>
      <c r="F23" s="3"/>
      <c r="G23" s="3"/>
      <c r="H23" s="152"/>
      <c r="I23" s="152"/>
      <c r="J23" s="559"/>
      <c r="K23" s="559"/>
      <c r="L23" s="559"/>
      <c r="M23" s="559"/>
      <c r="N23" s="559"/>
      <c r="O23" s="559"/>
    </row>
    <row r="24" spans="1:15" ht="15">
      <c r="A24" s="153"/>
      <c r="B24" s="154"/>
      <c r="C24" s="63"/>
      <c r="D24" s="63"/>
      <c r="E24" s="63"/>
      <c r="F24" s="63"/>
      <c r="G24" s="63"/>
      <c r="H24" s="155"/>
      <c r="I24" s="155"/>
      <c r="J24" s="155"/>
      <c r="K24" s="155"/>
      <c r="L24" s="155"/>
      <c r="M24" s="155"/>
      <c r="N24" s="155"/>
      <c r="O24" s="155"/>
    </row>
    <row r="43" ht="12.75">
      <c r="O43" s="74"/>
    </row>
  </sheetData>
  <sheetProtection selectLockedCells="1" selectUnlockedCells="1"/>
  <mergeCells count="20">
    <mergeCell ref="A16:J16"/>
    <mergeCell ref="A17:I17"/>
    <mergeCell ref="A18:J18"/>
    <mergeCell ref="N20:O20"/>
    <mergeCell ref="J22:O22"/>
    <mergeCell ref="J23:O23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7.574218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103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104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6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O22</f>
        <v>0</v>
      </c>
      <c r="O6" s="549"/>
    </row>
    <row r="7" spans="1:15" ht="15">
      <c r="A7" s="550" t="s">
        <v>61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6.75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95">
        <v>1</v>
      </c>
      <c r="B12" s="96" t="s">
        <v>105</v>
      </c>
      <c r="C12" s="124" t="s">
        <v>106</v>
      </c>
      <c r="D12" s="161">
        <v>14</v>
      </c>
      <c r="E12" s="162"/>
      <c r="F12" s="99"/>
      <c r="G12" s="101"/>
      <c r="H12" s="101"/>
      <c r="I12" s="101"/>
      <c r="J12" s="102"/>
      <c r="K12" s="103"/>
      <c r="L12" s="101"/>
      <c r="M12" s="101"/>
      <c r="N12" s="101"/>
      <c r="O12" s="163"/>
    </row>
    <row r="13" spans="1:15" ht="15">
      <c r="A13" s="105">
        <v>2</v>
      </c>
      <c r="B13" s="106" t="s">
        <v>107</v>
      </c>
      <c r="C13" s="124" t="s">
        <v>108</v>
      </c>
      <c r="D13" s="119">
        <v>160</v>
      </c>
      <c r="E13" s="109"/>
      <c r="F13" s="110"/>
      <c r="G13" s="100"/>
      <c r="H13" s="100"/>
      <c r="I13" s="100"/>
      <c r="J13" s="111"/>
      <c r="K13" s="112"/>
      <c r="L13" s="100"/>
      <c r="M13" s="100"/>
      <c r="N13" s="100"/>
      <c r="O13" s="164"/>
    </row>
    <row r="14" spans="1:15" ht="15">
      <c r="A14" s="105">
        <v>3</v>
      </c>
      <c r="B14" s="106" t="s">
        <v>109</v>
      </c>
      <c r="C14" s="124" t="s">
        <v>90</v>
      </c>
      <c r="D14" s="119">
        <v>195</v>
      </c>
      <c r="E14" s="109"/>
      <c r="F14" s="110"/>
      <c r="G14" s="100"/>
      <c r="H14" s="100"/>
      <c r="I14" s="165"/>
      <c r="J14" s="111"/>
      <c r="K14" s="112"/>
      <c r="L14" s="100"/>
      <c r="M14" s="100"/>
      <c r="N14" s="100"/>
      <c r="O14" s="164"/>
    </row>
    <row r="15" spans="1:15" ht="25.5">
      <c r="A15" s="105">
        <v>4</v>
      </c>
      <c r="B15" s="106" t="s">
        <v>110</v>
      </c>
      <c r="C15" s="124" t="s">
        <v>90</v>
      </c>
      <c r="D15" s="119">
        <f>D14-'1-2'!D31+'1-2'!D13-'1-2'!D18</f>
        <v>237.01999999999998</v>
      </c>
      <c r="E15" s="109"/>
      <c r="F15" s="110"/>
      <c r="G15" s="100"/>
      <c r="H15" s="100"/>
      <c r="I15" s="165"/>
      <c r="J15" s="111"/>
      <c r="K15" s="112"/>
      <c r="L15" s="100"/>
      <c r="M15" s="100"/>
      <c r="N15" s="100"/>
      <c r="O15" s="164"/>
    </row>
    <row r="16" spans="1:15" ht="25.5">
      <c r="A16" s="105">
        <v>5</v>
      </c>
      <c r="B16" s="166" t="s">
        <v>111</v>
      </c>
      <c r="C16" s="124" t="s">
        <v>90</v>
      </c>
      <c r="D16" s="119">
        <v>64.4</v>
      </c>
      <c r="E16" s="109"/>
      <c r="F16" s="110"/>
      <c r="G16" s="100"/>
      <c r="H16" s="100"/>
      <c r="I16" s="165"/>
      <c r="J16" s="111"/>
      <c r="K16" s="112"/>
      <c r="L16" s="100"/>
      <c r="M16" s="100"/>
      <c r="N16" s="100"/>
      <c r="O16" s="164"/>
    </row>
    <row r="17" spans="1:15" ht="15">
      <c r="A17" s="105">
        <v>6</v>
      </c>
      <c r="B17" s="106" t="s">
        <v>112</v>
      </c>
      <c r="C17" s="124" t="s">
        <v>90</v>
      </c>
      <c r="D17" s="119">
        <f>D14</f>
        <v>195</v>
      </c>
      <c r="E17" s="109"/>
      <c r="F17" s="110"/>
      <c r="G17" s="100"/>
      <c r="H17" s="100"/>
      <c r="I17" s="165"/>
      <c r="J17" s="111"/>
      <c r="K17" s="112"/>
      <c r="L17" s="100"/>
      <c r="M17" s="100"/>
      <c r="N17" s="100"/>
      <c r="O17" s="164"/>
    </row>
    <row r="18" spans="1:15" ht="12.75">
      <c r="A18" s="105"/>
      <c r="B18" s="436" t="s">
        <v>1445</v>
      </c>
      <c r="C18" s="124"/>
      <c r="D18" s="420"/>
      <c r="E18" s="426"/>
      <c r="F18" s="417"/>
      <c r="G18" s="127"/>
      <c r="H18" s="127"/>
      <c r="I18" s="160"/>
      <c r="J18" s="129"/>
      <c r="K18" s="130"/>
      <c r="L18" s="127"/>
      <c r="M18" s="127"/>
      <c r="N18" s="127"/>
      <c r="O18" s="167"/>
    </row>
    <row r="19" spans="1:15" ht="25.5">
      <c r="A19" s="105">
        <v>7</v>
      </c>
      <c r="B19" s="445" t="s">
        <v>1458</v>
      </c>
      <c r="C19" s="172" t="s">
        <v>78</v>
      </c>
      <c r="D19" s="413">
        <v>1</v>
      </c>
      <c r="E19" s="126"/>
      <c r="F19" s="127"/>
      <c r="G19" s="127"/>
      <c r="H19" s="160"/>
      <c r="I19" s="127"/>
      <c r="J19" s="129"/>
      <c r="K19" s="130"/>
      <c r="L19" s="127"/>
      <c r="M19" s="127"/>
      <c r="N19" s="127"/>
      <c r="O19" s="167"/>
    </row>
    <row r="20" spans="1:16" ht="12.75" customHeight="1">
      <c r="A20" s="554" t="s">
        <v>91</v>
      </c>
      <c r="B20" s="554"/>
      <c r="C20" s="554"/>
      <c r="D20" s="554"/>
      <c r="E20" s="554"/>
      <c r="F20" s="554"/>
      <c r="G20" s="554"/>
      <c r="H20" s="554"/>
      <c r="I20" s="554"/>
      <c r="J20" s="554"/>
      <c r="K20" s="132">
        <f>SUM(K12:K17)</f>
        <v>0</v>
      </c>
      <c r="L20" s="132">
        <f>SUM(L12:L19)</f>
        <v>0</v>
      </c>
      <c r="M20" s="132">
        <f>SUM(M12:M19)</f>
        <v>0</v>
      </c>
      <c r="N20" s="132">
        <f>SUM(N12:N19)</f>
        <v>0</v>
      </c>
      <c r="O20" s="168">
        <f>SUM(O12:O17)</f>
        <v>0</v>
      </c>
      <c r="P20" s="134"/>
    </row>
    <row r="21" spans="1:15" ht="12.75" customHeight="1">
      <c r="A21" s="555" t="s">
        <v>92</v>
      </c>
      <c r="B21" s="555"/>
      <c r="C21" s="555"/>
      <c r="D21" s="555"/>
      <c r="E21" s="555"/>
      <c r="F21" s="555"/>
      <c r="G21" s="555"/>
      <c r="H21" s="555"/>
      <c r="I21" s="555"/>
      <c r="J21" s="135">
        <v>0.05</v>
      </c>
      <c r="K21" s="136"/>
      <c r="L21" s="136"/>
      <c r="M21"/>
      <c r="N21" s="137">
        <f>ROUND(M20*J21,2)</f>
        <v>0</v>
      </c>
      <c r="O21" s="169">
        <f>SUM(M21:N21)</f>
        <v>0</v>
      </c>
    </row>
    <row r="22" spans="1:17" ht="12.75" customHeight="1">
      <c r="A22" s="556" t="s">
        <v>93</v>
      </c>
      <c r="B22" s="556"/>
      <c r="C22" s="556"/>
      <c r="D22" s="556"/>
      <c r="E22" s="556"/>
      <c r="F22" s="556"/>
      <c r="G22" s="556"/>
      <c r="H22" s="556"/>
      <c r="I22" s="556"/>
      <c r="J22" s="556"/>
      <c r="K22" s="139">
        <f>SUM(K20:K21)</f>
        <v>0</v>
      </c>
      <c r="L22" s="139">
        <f>SUM(L20:L21)</f>
        <v>0</v>
      </c>
      <c r="M22" s="139">
        <f>SUM(M20:M21)</f>
        <v>0</v>
      </c>
      <c r="N22" s="139">
        <f>SUM(N20:N21)</f>
        <v>0</v>
      </c>
      <c r="O22" s="170">
        <f>SUM(O20:O21)</f>
        <v>0</v>
      </c>
      <c r="Q22" s="134"/>
    </row>
    <row r="24" spans="1:15" ht="12.75" customHeight="1">
      <c r="A24" s="141"/>
      <c r="B24" s="14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3" t="s">
        <v>94</v>
      </c>
      <c r="N24" s="557">
        <f>O22</f>
        <v>0</v>
      </c>
      <c r="O24" s="557"/>
    </row>
    <row r="25" spans="1:15" ht="3.75" customHeight="1">
      <c r="A25" s="1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1"/>
      <c r="N25" s="141"/>
      <c r="O25" s="141"/>
    </row>
    <row r="26" spans="1:15" ht="12.75" customHeight="1">
      <c r="A26" s="145" t="s">
        <v>95</v>
      </c>
      <c r="B26" s="146"/>
      <c r="C26" s="147"/>
      <c r="D26" s="147"/>
      <c r="E26" s="148"/>
      <c r="F26" s="148"/>
      <c r="G26" s="148"/>
      <c r="H26" s="149"/>
      <c r="I26" s="150"/>
      <c r="J26" s="558"/>
      <c r="K26" s="558"/>
      <c r="L26" s="558"/>
      <c r="M26" s="558"/>
      <c r="N26" s="558"/>
      <c r="O26" s="558"/>
    </row>
    <row r="27" spans="1:15" ht="12.75" customHeight="1">
      <c r="A27" s="141"/>
      <c r="C27" s="151" t="s">
        <v>10</v>
      </c>
      <c r="D27" s="151"/>
      <c r="E27" s="3"/>
      <c r="F27" s="3"/>
      <c r="G27" s="3"/>
      <c r="H27" s="152"/>
      <c r="I27" s="152"/>
      <c r="J27" s="559"/>
      <c r="K27" s="559"/>
      <c r="L27" s="559"/>
      <c r="M27" s="559"/>
      <c r="N27" s="559"/>
      <c r="O27" s="559"/>
    </row>
    <row r="28" spans="1:15" ht="15">
      <c r="A28" s="153"/>
      <c r="B28" s="154"/>
      <c r="C28" s="63"/>
      <c r="D28" s="63"/>
      <c r="E28" s="63"/>
      <c r="F28" s="63"/>
      <c r="G28" s="63"/>
      <c r="H28" s="155"/>
      <c r="I28" s="155"/>
      <c r="J28" s="155"/>
      <c r="K28" s="155"/>
      <c r="L28" s="155"/>
      <c r="M28" s="155"/>
      <c r="N28" s="155"/>
      <c r="O28" s="155"/>
    </row>
    <row r="47" ht="12.75">
      <c r="O47" s="74"/>
    </row>
  </sheetData>
  <sheetProtection selectLockedCells="1" selectUnlockedCells="1"/>
  <mergeCells count="20">
    <mergeCell ref="A20:J20"/>
    <mergeCell ref="A21:I21"/>
    <mergeCell ref="A22:J22"/>
    <mergeCell ref="N24:O24"/>
    <mergeCell ref="J26:O26"/>
    <mergeCell ref="J27:O27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2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113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114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O41</f>
        <v>0</v>
      </c>
      <c r="O6" s="549"/>
    </row>
    <row r="7" spans="1:15" ht="15">
      <c r="A7" s="550" t="s">
        <v>115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105">
        <v>1</v>
      </c>
      <c r="B12" s="171" t="s">
        <v>116</v>
      </c>
      <c r="C12" s="172"/>
      <c r="D12" s="173"/>
      <c r="E12" s="174"/>
      <c r="F12" s="175"/>
      <c r="G12" s="176"/>
      <c r="H12" s="176"/>
      <c r="I12" s="176"/>
      <c r="J12" s="177"/>
      <c r="K12" s="178"/>
      <c r="L12" s="176"/>
      <c r="M12" s="176"/>
      <c r="N12" s="176"/>
      <c r="O12" s="179"/>
    </row>
    <row r="13" spans="1:15" ht="15">
      <c r="A13" s="105">
        <f aca="true" t="shared" si="0" ref="A13:A37">A12+1</f>
        <v>2</v>
      </c>
      <c r="B13" s="180" t="s">
        <v>117</v>
      </c>
      <c r="C13" s="172" t="s">
        <v>90</v>
      </c>
      <c r="D13" s="181">
        <f>12.7*4*1*1.4</f>
        <v>71.11999999999999</v>
      </c>
      <c r="E13" s="182"/>
      <c r="F13" s="183"/>
      <c r="G13" s="176"/>
      <c r="H13" s="176"/>
      <c r="I13" s="184"/>
      <c r="J13" s="177"/>
      <c r="K13" s="178"/>
      <c r="L13" s="176"/>
      <c r="M13" s="176"/>
      <c r="N13" s="176"/>
      <c r="O13" s="179"/>
    </row>
    <row r="14" spans="1:15" ht="25.5">
      <c r="A14" s="105">
        <f t="shared" si="0"/>
        <v>3</v>
      </c>
      <c r="B14" s="180" t="s">
        <v>118</v>
      </c>
      <c r="C14" s="172" t="s">
        <v>108</v>
      </c>
      <c r="D14" s="181">
        <v>27.36</v>
      </c>
      <c r="E14" s="182"/>
      <c r="F14" s="183"/>
      <c r="G14" s="176"/>
      <c r="H14" s="185"/>
      <c r="I14" s="184"/>
      <c r="J14" s="177"/>
      <c r="K14" s="178"/>
      <c r="L14" s="176"/>
      <c r="M14" s="176"/>
      <c r="N14" s="176"/>
      <c r="O14" s="179"/>
    </row>
    <row r="15" spans="1:15" ht="12.75">
      <c r="A15" s="105">
        <f t="shared" si="0"/>
        <v>4</v>
      </c>
      <c r="B15" s="180" t="s">
        <v>119</v>
      </c>
      <c r="C15" s="172" t="s">
        <v>133</v>
      </c>
      <c r="D15" s="181">
        <v>1.1400000000000001</v>
      </c>
      <c r="E15" s="182"/>
      <c r="F15" s="183"/>
      <c r="G15" s="176"/>
      <c r="H15" s="176"/>
      <c r="I15" s="184"/>
      <c r="J15" s="177"/>
      <c r="K15" s="178"/>
      <c r="L15" s="176"/>
      <c r="M15" s="176"/>
      <c r="N15" s="176"/>
      <c r="O15" s="179"/>
    </row>
    <row r="16" spans="1:15" ht="12.75">
      <c r="A16" s="105">
        <f t="shared" si="0"/>
        <v>5</v>
      </c>
      <c r="B16" s="186" t="s">
        <v>120</v>
      </c>
      <c r="C16" s="172" t="s">
        <v>1446</v>
      </c>
      <c r="D16" s="187">
        <f>D15*1.1</f>
        <v>1.2540000000000002</v>
      </c>
      <c r="E16" s="188"/>
      <c r="F16" s="183"/>
      <c r="G16" s="176"/>
      <c r="H16" s="185"/>
      <c r="I16" s="176"/>
      <c r="J16" s="177"/>
      <c r="K16" s="178"/>
      <c r="L16" s="176"/>
      <c r="M16" s="176"/>
      <c r="N16" s="176"/>
      <c r="O16" s="179"/>
    </row>
    <row r="17" spans="1:15" ht="12.75">
      <c r="A17" s="105">
        <f t="shared" si="0"/>
        <v>6</v>
      </c>
      <c r="B17" s="186" t="s">
        <v>121</v>
      </c>
      <c r="C17" s="172" t="s">
        <v>78</v>
      </c>
      <c r="D17" s="189">
        <v>175</v>
      </c>
      <c r="E17" s="188"/>
      <c r="F17" s="183"/>
      <c r="G17" s="176"/>
      <c r="H17" s="176"/>
      <c r="I17" s="176"/>
      <c r="J17" s="177"/>
      <c r="K17" s="178"/>
      <c r="L17" s="176"/>
      <c r="M17" s="176"/>
      <c r="N17" s="176"/>
      <c r="O17" s="179"/>
    </row>
    <row r="18" spans="1:15" ht="15">
      <c r="A18" s="105">
        <f t="shared" si="0"/>
        <v>7</v>
      </c>
      <c r="B18" s="180" t="s">
        <v>122</v>
      </c>
      <c r="C18" s="172" t="s">
        <v>90</v>
      </c>
      <c r="D18" s="181">
        <v>9.7</v>
      </c>
      <c r="E18" s="182"/>
      <c r="F18" s="183"/>
      <c r="G18" s="176"/>
      <c r="H18" s="176"/>
      <c r="I18" s="176"/>
      <c r="J18" s="177"/>
      <c r="K18" s="178"/>
      <c r="L18" s="176"/>
      <c r="M18" s="176"/>
      <c r="N18" s="176"/>
      <c r="O18" s="179"/>
    </row>
    <row r="19" spans="1:15" ht="15">
      <c r="A19" s="105">
        <f t="shared" si="0"/>
        <v>8</v>
      </c>
      <c r="B19" s="186" t="s">
        <v>123</v>
      </c>
      <c r="C19" s="172" t="s">
        <v>90</v>
      </c>
      <c r="D19" s="187">
        <f>1.2*D18</f>
        <v>11.639999999999999</v>
      </c>
      <c r="E19" s="188"/>
      <c r="F19" s="183"/>
      <c r="G19" s="176"/>
      <c r="H19" s="185"/>
      <c r="I19" s="176"/>
      <c r="J19" s="177"/>
      <c r="K19" s="178"/>
      <c r="L19" s="176"/>
      <c r="M19" s="176"/>
      <c r="N19" s="176"/>
      <c r="O19" s="179"/>
    </row>
    <row r="20" spans="1:15" ht="12.75">
      <c r="A20" s="105">
        <f t="shared" si="0"/>
        <v>9</v>
      </c>
      <c r="B20" s="171" t="s">
        <v>124</v>
      </c>
      <c r="C20" s="172"/>
      <c r="D20" s="187"/>
      <c r="E20" s="188"/>
      <c r="F20" s="183"/>
      <c r="G20" s="176"/>
      <c r="H20" s="176"/>
      <c r="I20" s="176"/>
      <c r="J20" s="177"/>
      <c r="K20" s="178"/>
      <c r="L20" s="176"/>
      <c r="M20" s="176"/>
      <c r="N20" s="176"/>
      <c r="O20" s="179"/>
    </row>
    <row r="21" spans="1:15" ht="15">
      <c r="A21" s="105">
        <f t="shared" si="0"/>
        <v>10</v>
      </c>
      <c r="B21" s="180" t="s">
        <v>125</v>
      </c>
      <c r="C21" s="172" t="s">
        <v>108</v>
      </c>
      <c r="D21" s="187">
        <v>30</v>
      </c>
      <c r="E21" s="188"/>
      <c r="F21" s="183"/>
      <c r="G21" s="176"/>
      <c r="H21" s="176"/>
      <c r="I21" s="176"/>
      <c r="J21" s="177"/>
      <c r="K21" s="178"/>
      <c r="L21" s="176"/>
      <c r="M21" s="176"/>
      <c r="N21" s="176"/>
      <c r="O21" s="179"/>
    </row>
    <row r="22" spans="1:15" ht="12.75">
      <c r="A22" s="105">
        <f t="shared" si="0"/>
        <v>11</v>
      </c>
      <c r="B22" s="180" t="s">
        <v>126</v>
      </c>
      <c r="C22" s="172" t="s">
        <v>127</v>
      </c>
      <c r="D22" s="187">
        <f>0.15*D21*1.05</f>
        <v>4.7250000000000005</v>
      </c>
      <c r="E22" s="188"/>
      <c r="F22" s="183"/>
      <c r="G22" s="176"/>
      <c r="H22" s="176"/>
      <c r="I22" s="176"/>
      <c r="J22" s="177"/>
      <c r="K22" s="178"/>
      <c r="L22" s="176"/>
      <c r="M22" s="176"/>
      <c r="N22" s="176"/>
      <c r="O22" s="179"/>
    </row>
    <row r="23" spans="1:15" ht="12.75">
      <c r="A23" s="105">
        <f t="shared" si="0"/>
        <v>12</v>
      </c>
      <c r="B23" s="190" t="s">
        <v>128</v>
      </c>
      <c r="C23" s="172" t="s">
        <v>101</v>
      </c>
      <c r="D23" s="187">
        <v>185</v>
      </c>
      <c r="E23" s="182"/>
      <c r="F23" s="183"/>
      <c r="G23" s="176"/>
      <c r="H23" s="176"/>
      <c r="I23" s="176"/>
      <c r="J23" s="177"/>
      <c r="K23" s="178"/>
      <c r="L23" s="176"/>
      <c r="M23" s="176"/>
      <c r="N23" s="176"/>
      <c r="O23" s="179"/>
    </row>
    <row r="24" spans="1:15" ht="12.75">
      <c r="A24" s="105">
        <f t="shared" si="0"/>
        <v>13</v>
      </c>
      <c r="B24" s="191" t="s">
        <v>129</v>
      </c>
      <c r="C24" s="172" t="s">
        <v>101</v>
      </c>
      <c r="D24" s="187">
        <f>1.1*D23</f>
        <v>203.50000000000003</v>
      </c>
      <c r="E24" s="182"/>
      <c r="F24" s="183"/>
      <c r="G24" s="176"/>
      <c r="H24" s="176"/>
      <c r="I24" s="176"/>
      <c r="J24" s="177"/>
      <c r="K24" s="178"/>
      <c r="L24" s="176"/>
      <c r="M24" s="176"/>
      <c r="N24" s="176"/>
      <c r="O24" s="179"/>
    </row>
    <row r="25" spans="1:15" ht="12.75">
      <c r="A25" s="105">
        <f t="shared" si="0"/>
        <v>14</v>
      </c>
      <c r="B25" s="191" t="s">
        <v>130</v>
      </c>
      <c r="C25" s="172" t="s">
        <v>78</v>
      </c>
      <c r="D25" s="187">
        <f>D23</f>
        <v>185</v>
      </c>
      <c r="E25" s="182"/>
      <c r="F25" s="183"/>
      <c r="G25" s="176"/>
      <c r="H25" s="176"/>
      <c r="I25" s="176"/>
      <c r="J25" s="177"/>
      <c r="K25" s="178"/>
      <c r="L25" s="176"/>
      <c r="M25" s="176"/>
      <c r="N25" s="176"/>
      <c r="O25" s="179"/>
    </row>
    <row r="26" spans="1:15" ht="25.5">
      <c r="A26" s="105">
        <f t="shared" si="0"/>
        <v>15</v>
      </c>
      <c r="B26" s="192" t="s">
        <v>131</v>
      </c>
      <c r="C26" s="172" t="s">
        <v>101</v>
      </c>
      <c r="D26" s="187">
        <v>2.55</v>
      </c>
      <c r="E26" s="182"/>
      <c r="F26" s="183"/>
      <c r="G26" s="176"/>
      <c r="H26" s="176"/>
      <c r="I26" s="176"/>
      <c r="J26" s="177"/>
      <c r="K26" s="178"/>
      <c r="L26" s="176"/>
      <c r="M26" s="176"/>
      <c r="N26" s="176"/>
      <c r="O26" s="179"/>
    </row>
    <row r="27" spans="1:15" ht="12.75">
      <c r="A27" s="105">
        <f t="shared" si="0"/>
        <v>16</v>
      </c>
      <c r="B27" s="190" t="s">
        <v>132</v>
      </c>
      <c r="C27" s="172" t="s">
        <v>133</v>
      </c>
      <c r="D27" s="187">
        <v>0.75</v>
      </c>
      <c r="E27" s="182"/>
      <c r="F27" s="183"/>
      <c r="G27" s="176"/>
      <c r="H27" s="176"/>
      <c r="I27" s="176"/>
      <c r="J27" s="177"/>
      <c r="K27" s="178"/>
      <c r="L27" s="176"/>
      <c r="M27" s="176"/>
      <c r="N27" s="176"/>
      <c r="O27" s="179"/>
    </row>
    <row r="28" spans="1:15" ht="12.75">
      <c r="A28" s="105">
        <f t="shared" si="0"/>
        <v>17</v>
      </c>
      <c r="B28" s="186" t="s">
        <v>120</v>
      </c>
      <c r="C28" s="172" t="s">
        <v>133</v>
      </c>
      <c r="D28" s="187">
        <f>1.15*D27</f>
        <v>0.8624999999999999</v>
      </c>
      <c r="E28" s="182"/>
      <c r="F28" s="183"/>
      <c r="G28" s="176"/>
      <c r="H28" s="176"/>
      <c r="I28" s="176"/>
      <c r="J28" s="177"/>
      <c r="K28" s="178"/>
      <c r="L28" s="176"/>
      <c r="M28" s="176"/>
      <c r="N28" s="176"/>
      <c r="O28" s="179"/>
    </row>
    <row r="29" spans="1:15" ht="12.75">
      <c r="A29" s="105">
        <f t="shared" si="0"/>
        <v>18</v>
      </c>
      <c r="B29" s="191" t="s">
        <v>135</v>
      </c>
      <c r="C29" s="172" t="s">
        <v>73</v>
      </c>
      <c r="D29" s="193">
        <f>D23*9</f>
        <v>1665</v>
      </c>
      <c r="E29" s="182"/>
      <c r="F29" s="183"/>
      <c r="G29" s="176"/>
      <c r="H29" s="176"/>
      <c r="I29" s="176"/>
      <c r="J29" s="177"/>
      <c r="K29" s="178"/>
      <c r="L29" s="176"/>
      <c r="M29" s="176"/>
      <c r="N29" s="176"/>
      <c r="O29" s="179"/>
    </row>
    <row r="30" spans="1:15" ht="12.75">
      <c r="A30" s="105">
        <f t="shared" si="0"/>
        <v>19</v>
      </c>
      <c r="B30" s="191" t="s">
        <v>136</v>
      </c>
      <c r="C30" s="172" t="s">
        <v>137</v>
      </c>
      <c r="D30" s="187">
        <f>D23*44/100</f>
        <v>81.4</v>
      </c>
      <c r="E30" s="182"/>
      <c r="F30" s="183"/>
      <c r="G30" s="176"/>
      <c r="H30" s="176"/>
      <c r="I30" s="176"/>
      <c r="J30" s="177"/>
      <c r="K30" s="178"/>
      <c r="L30" s="176"/>
      <c r="M30" s="176"/>
      <c r="N30" s="176"/>
      <c r="O30" s="179"/>
    </row>
    <row r="31" spans="1:15" ht="12.75">
      <c r="A31" s="105">
        <f t="shared" si="0"/>
        <v>20</v>
      </c>
      <c r="B31" s="190" t="s">
        <v>138</v>
      </c>
      <c r="C31" s="172" t="s">
        <v>127</v>
      </c>
      <c r="D31" s="187">
        <v>19.4</v>
      </c>
      <c r="E31" s="182"/>
      <c r="F31" s="183"/>
      <c r="G31" s="176"/>
      <c r="H31" s="176"/>
      <c r="I31" s="176"/>
      <c r="J31" s="177"/>
      <c r="K31" s="178"/>
      <c r="L31" s="176"/>
      <c r="M31" s="176"/>
      <c r="N31" s="176"/>
      <c r="O31" s="179"/>
    </row>
    <row r="32" spans="1:15" ht="12.75">
      <c r="A32" s="105">
        <f t="shared" si="0"/>
        <v>21</v>
      </c>
      <c r="B32" s="186" t="s">
        <v>123</v>
      </c>
      <c r="C32" s="172" t="s">
        <v>127</v>
      </c>
      <c r="D32" s="187">
        <f>1.05*D31</f>
        <v>20.37</v>
      </c>
      <c r="E32" s="182"/>
      <c r="F32" s="183"/>
      <c r="G32" s="176"/>
      <c r="H32" s="194"/>
      <c r="I32" s="176"/>
      <c r="J32" s="177"/>
      <c r="K32" s="178"/>
      <c r="L32" s="176"/>
      <c r="M32" s="176"/>
      <c r="N32" s="176"/>
      <c r="O32" s="179"/>
    </row>
    <row r="33" spans="1:15" ht="12.75">
      <c r="A33" s="105">
        <f t="shared" si="0"/>
        <v>22</v>
      </c>
      <c r="B33" s="191" t="s">
        <v>139</v>
      </c>
      <c r="C33" s="172" t="s">
        <v>140</v>
      </c>
      <c r="D33" s="187">
        <f>ROUNDUP(D32/8,0)</f>
        <v>3</v>
      </c>
      <c r="E33" s="182"/>
      <c r="F33" s="183"/>
      <c r="G33" s="176"/>
      <c r="H33" s="194"/>
      <c r="I33" s="176"/>
      <c r="J33" s="177"/>
      <c r="K33" s="178"/>
      <c r="L33" s="176"/>
      <c r="M33" s="176"/>
      <c r="N33" s="176"/>
      <c r="O33" s="179"/>
    </row>
    <row r="34" spans="1:15" ht="12.75">
      <c r="A34" s="105">
        <f t="shared" si="0"/>
        <v>23</v>
      </c>
      <c r="B34" s="191" t="s">
        <v>141</v>
      </c>
      <c r="C34" s="172" t="s">
        <v>142</v>
      </c>
      <c r="D34" s="187">
        <f>ROUNDUP(D31/1.5,0)</f>
        <v>13</v>
      </c>
      <c r="E34" s="182"/>
      <c r="F34" s="183"/>
      <c r="G34" s="176"/>
      <c r="H34" s="194"/>
      <c r="I34" s="176"/>
      <c r="J34" s="177"/>
      <c r="K34" s="178"/>
      <c r="L34" s="176"/>
      <c r="M34" s="176"/>
      <c r="N34" s="176"/>
      <c r="O34" s="179"/>
    </row>
    <row r="35" spans="1:15" ht="12.75">
      <c r="A35" s="105">
        <f t="shared" si="0"/>
        <v>24</v>
      </c>
      <c r="B35" s="180" t="s">
        <v>143</v>
      </c>
      <c r="C35" s="172" t="s">
        <v>73</v>
      </c>
      <c r="D35" s="187">
        <v>33</v>
      </c>
      <c r="E35" s="182"/>
      <c r="F35" s="183"/>
      <c r="G35" s="176"/>
      <c r="H35" s="194"/>
      <c r="I35" s="176"/>
      <c r="J35" s="177"/>
      <c r="K35" s="178"/>
      <c r="L35" s="176"/>
      <c r="M35" s="176"/>
      <c r="N35" s="176"/>
      <c r="O35" s="179"/>
    </row>
    <row r="36" spans="1:15" ht="25.5">
      <c r="A36" s="105">
        <f t="shared" si="0"/>
        <v>25</v>
      </c>
      <c r="B36" s="445" t="s">
        <v>1450</v>
      </c>
      <c r="C36" s="172" t="s">
        <v>78</v>
      </c>
      <c r="D36" s="413">
        <v>1</v>
      </c>
      <c r="E36" s="414"/>
      <c r="F36" s="415"/>
      <c r="G36" s="199"/>
      <c r="H36" s="416"/>
      <c r="I36" s="199"/>
      <c r="J36" s="201"/>
      <c r="K36" s="202"/>
      <c r="L36" s="199"/>
      <c r="M36" s="199"/>
      <c r="N36" s="199"/>
      <c r="O36" s="203"/>
    </row>
    <row r="37" spans="1:15" ht="12.75">
      <c r="A37" s="105">
        <f t="shared" si="0"/>
        <v>26</v>
      </c>
      <c r="B37" s="445" t="s">
        <v>1451</v>
      </c>
      <c r="C37" s="172" t="s">
        <v>78</v>
      </c>
      <c r="D37" s="413">
        <v>1</v>
      </c>
      <c r="E37" s="414"/>
      <c r="F37" s="415"/>
      <c r="G37" s="199"/>
      <c r="H37" s="416"/>
      <c r="I37" s="199"/>
      <c r="J37" s="201"/>
      <c r="K37" s="202"/>
      <c r="L37" s="199"/>
      <c r="M37" s="199"/>
      <c r="N37" s="199"/>
      <c r="O37" s="203"/>
    </row>
    <row r="38" spans="1:15" ht="12.75">
      <c r="A38" s="105"/>
      <c r="B38" s="195"/>
      <c r="C38" s="196"/>
      <c r="D38" s="197"/>
      <c r="E38" s="198"/>
      <c r="F38" s="199"/>
      <c r="G38" s="199"/>
      <c r="H38" s="200"/>
      <c r="I38" s="199"/>
      <c r="J38" s="201"/>
      <c r="K38" s="202"/>
      <c r="L38" s="199"/>
      <c r="M38" s="199"/>
      <c r="N38" s="199"/>
      <c r="O38" s="203"/>
    </row>
    <row r="39" spans="1:16" ht="12.75">
      <c r="A39" s="554" t="s">
        <v>91</v>
      </c>
      <c r="B39" s="554"/>
      <c r="C39" s="554"/>
      <c r="D39" s="554"/>
      <c r="E39" s="554"/>
      <c r="F39" s="554"/>
      <c r="G39" s="554"/>
      <c r="H39" s="554"/>
      <c r="I39" s="554"/>
      <c r="J39" s="554"/>
      <c r="K39" s="132">
        <f>SUM(K12:K38)</f>
        <v>0</v>
      </c>
      <c r="L39" s="132">
        <f>SUM(L12:L38)</f>
        <v>0</v>
      </c>
      <c r="M39" s="132">
        <f>SUM(M12:M38)</f>
        <v>0</v>
      </c>
      <c r="N39" s="132">
        <f>SUM(N12:N38)</f>
        <v>0</v>
      </c>
      <c r="O39" s="168">
        <f>SUM(O12:O38)</f>
        <v>0</v>
      </c>
      <c r="P39" s="134"/>
    </row>
    <row r="40" spans="1:15" ht="12.75">
      <c r="A40" s="555" t="s">
        <v>92</v>
      </c>
      <c r="B40" s="555"/>
      <c r="C40" s="555"/>
      <c r="D40" s="555"/>
      <c r="E40" s="555"/>
      <c r="F40" s="555"/>
      <c r="G40" s="555"/>
      <c r="H40" s="555"/>
      <c r="I40" s="555"/>
      <c r="J40" s="135">
        <v>0.05</v>
      </c>
      <c r="K40" s="136"/>
      <c r="L40" s="136"/>
      <c r="M40"/>
      <c r="N40" s="137">
        <f>ROUND(M39*J40,2)</f>
        <v>0</v>
      </c>
      <c r="O40" s="169">
        <f>SUM(M40:N40)</f>
        <v>0</v>
      </c>
    </row>
    <row r="41" spans="1:17" ht="12.75">
      <c r="A41" s="556" t="s">
        <v>93</v>
      </c>
      <c r="B41" s="556"/>
      <c r="C41" s="556"/>
      <c r="D41" s="556"/>
      <c r="E41" s="556"/>
      <c r="F41" s="556"/>
      <c r="G41" s="556"/>
      <c r="H41" s="556"/>
      <c r="I41" s="556"/>
      <c r="J41" s="556"/>
      <c r="K41" s="139">
        <f>SUM(K39:K40)</f>
        <v>0</v>
      </c>
      <c r="L41" s="139">
        <f>SUM(L39:L40)</f>
        <v>0</v>
      </c>
      <c r="M41" s="139">
        <f>SUM(M39:M40)</f>
        <v>0</v>
      </c>
      <c r="N41" s="139">
        <f>SUM(N39:N40)</f>
        <v>0</v>
      </c>
      <c r="O41" s="170">
        <f>SUM(O39:O40)</f>
        <v>0</v>
      </c>
      <c r="Q41" s="134"/>
    </row>
    <row r="43" spans="1:15" ht="12.75">
      <c r="A43" s="141"/>
      <c r="B43" s="142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3" t="s">
        <v>94</v>
      </c>
      <c r="N43" s="557">
        <f>O41</f>
        <v>0</v>
      </c>
      <c r="O43" s="557"/>
    </row>
    <row r="44" spans="1:15" ht="15">
      <c r="A44" s="1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1"/>
      <c r="N44" s="141"/>
      <c r="O44" s="141"/>
    </row>
    <row r="45" spans="1:15" ht="15">
      <c r="A45" s="145" t="s">
        <v>95</v>
      </c>
      <c r="B45" s="146"/>
      <c r="C45" s="147"/>
      <c r="D45" s="147"/>
      <c r="E45" s="148"/>
      <c r="F45" s="148"/>
      <c r="G45" s="148"/>
      <c r="H45" s="149"/>
      <c r="I45" s="150"/>
      <c r="J45" s="558"/>
      <c r="K45" s="558"/>
      <c r="L45" s="558"/>
      <c r="M45" s="558"/>
      <c r="N45" s="558"/>
      <c r="O45" s="558"/>
    </row>
    <row r="46" spans="1:15" ht="12.75">
      <c r="A46" s="141"/>
      <c r="C46" s="151" t="s">
        <v>10</v>
      </c>
      <c r="D46" s="151"/>
      <c r="E46" s="3"/>
      <c r="F46" s="3"/>
      <c r="G46" s="3"/>
      <c r="H46" s="152"/>
      <c r="I46" s="152"/>
      <c r="J46" s="559"/>
      <c r="K46" s="559"/>
      <c r="L46" s="559"/>
      <c r="M46" s="559"/>
      <c r="N46" s="559"/>
      <c r="O46" s="559"/>
    </row>
    <row r="47" spans="1:15" ht="15">
      <c r="A47" s="153"/>
      <c r="B47" s="154"/>
      <c r="C47" s="63"/>
      <c r="D47" s="63"/>
      <c r="E47" s="63"/>
      <c r="F47" s="63"/>
      <c r="G47" s="63"/>
      <c r="H47" s="155"/>
      <c r="I47" s="155"/>
      <c r="J47" s="155"/>
      <c r="K47" s="155"/>
      <c r="L47" s="155"/>
      <c r="M47" s="155"/>
      <c r="N47" s="155"/>
      <c r="O47" s="155"/>
    </row>
    <row r="66" ht="12.75">
      <c r="O66" s="74"/>
    </row>
  </sheetData>
  <sheetProtection selectLockedCells="1" selectUnlockedCells="1"/>
  <mergeCells count="20">
    <mergeCell ref="A39:J39"/>
    <mergeCell ref="A40:I40"/>
    <mergeCell ref="A41:J41"/>
    <mergeCell ref="N43:O43"/>
    <mergeCell ref="J45:O45"/>
    <mergeCell ref="J46:O46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64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SheetLayoutView="100" zoomScalePageLayoutView="0" workbookViewId="0" topLeftCell="A2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144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145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O57</f>
        <v>0</v>
      </c>
      <c r="O6" s="549"/>
    </row>
    <row r="7" spans="1:15" ht="15">
      <c r="A7" s="550" t="s">
        <v>146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90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147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05">
        <v>1</v>
      </c>
      <c r="B12" s="306" t="s">
        <v>148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8"/>
    </row>
    <row r="13" spans="1:15" ht="12.75">
      <c r="A13" s="105">
        <v>2</v>
      </c>
      <c r="B13" s="190" t="s">
        <v>149</v>
      </c>
      <c r="C13" s="107" t="s">
        <v>133</v>
      </c>
      <c r="D13" s="110">
        <v>0.21</v>
      </c>
      <c r="E13" s="110"/>
      <c r="F13" s="110"/>
      <c r="G13" s="100"/>
      <c r="H13" s="100"/>
      <c r="I13" s="100"/>
      <c r="J13" s="100"/>
      <c r="K13" s="100"/>
      <c r="L13" s="100"/>
      <c r="M13" s="100"/>
      <c r="N13" s="100"/>
      <c r="O13" s="113"/>
    </row>
    <row r="14" spans="1:15" ht="12.75">
      <c r="A14" s="105">
        <v>3</v>
      </c>
      <c r="B14" s="191" t="s">
        <v>150</v>
      </c>
      <c r="C14" s="107" t="s">
        <v>133</v>
      </c>
      <c r="D14" s="110">
        <f>D13*1.2</f>
        <v>0.252</v>
      </c>
      <c r="E14" s="110"/>
      <c r="F14" s="110"/>
      <c r="G14" s="100"/>
      <c r="H14" s="100"/>
      <c r="I14" s="100"/>
      <c r="J14" s="100"/>
      <c r="K14" s="100"/>
      <c r="L14" s="100"/>
      <c r="M14" s="100"/>
      <c r="N14" s="100"/>
      <c r="O14" s="113"/>
    </row>
    <row r="15" spans="1:15" ht="12.75">
      <c r="A15" s="105">
        <v>4</v>
      </c>
      <c r="B15" s="191" t="s">
        <v>130</v>
      </c>
      <c r="C15" s="107" t="s">
        <v>78</v>
      </c>
      <c r="D15" s="110">
        <f>D13</f>
        <v>0.21</v>
      </c>
      <c r="E15" s="110"/>
      <c r="F15" s="110"/>
      <c r="G15" s="100"/>
      <c r="H15" s="100"/>
      <c r="I15" s="100"/>
      <c r="J15" s="100"/>
      <c r="K15" s="100"/>
      <c r="L15" s="100"/>
      <c r="M15" s="100"/>
      <c r="N15" s="100"/>
      <c r="O15" s="113"/>
    </row>
    <row r="16" spans="1:15" ht="25.5">
      <c r="A16" s="105">
        <v>5</v>
      </c>
      <c r="B16" s="190" t="s">
        <v>151</v>
      </c>
      <c r="C16" s="107" t="s">
        <v>133</v>
      </c>
      <c r="D16" s="110">
        <f>D13</f>
        <v>0.21</v>
      </c>
      <c r="E16" s="110"/>
      <c r="F16" s="110"/>
      <c r="G16" s="100"/>
      <c r="H16" s="100"/>
      <c r="I16" s="100"/>
      <c r="J16" s="100"/>
      <c r="K16" s="100"/>
      <c r="L16" s="100"/>
      <c r="M16" s="100"/>
      <c r="N16" s="100"/>
      <c r="O16" s="113"/>
    </row>
    <row r="17" spans="1:15" ht="12.75">
      <c r="A17" s="105">
        <v>6</v>
      </c>
      <c r="B17" s="190" t="s">
        <v>152</v>
      </c>
      <c r="C17" s="107" t="s">
        <v>133</v>
      </c>
      <c r="D17" s="110">
        <f>D13</f>
        <v>0.21</v>
      </c>
      <c r="E17" s="110"/>
      <c r="F17" s="110"/>
      <c r="G17" s="100"/>
      <c r="H17" s="100"/>
      <c r="I17" s="100"/>
      <c r="J17" s="100"/>
      <c r="K17" s="100"/>
      <c r="L17" s="100"/>
      <c r="M17" s="100"/>
      <c r="N17" s="100"/>
      <c r="O17" s="113"/>
    </row>
    <row r="18" spans="1:15" ht="12.75">
      <c r="A18" s="105">
        <v>8</v>
      </c>
      <c r="B18" s="106" t="s">
        <v>153</v>
      </c>
      <c r="C18" s="107" t="s">
        <v>73</v>
      </c>
      <c r="D18" s="110">
        <v>12</v>
      </c>
      <c r="E18" s="100"/>
      <c r="F18" s="110"/>
      <c r="G18" s="100"/>
      <c r="H18" s="100"/>
      <c r="I18" s="100"/>
      <c r="J18" s="100"/>
      <c r="K18" s="100"/>
      <c r="L18" s="100"/>
      <c r="M18" s="100"/>
      <c r="N18" s="100"/>
      <c r="O18" s="113"/>
    </row>
    <row r="19" spans="1:15" ht="12.75">
      <c r="A19" s="105">
        <v>9</v>
      </c>
      <c r="B19" s="205" t="s">
        <v>154</v>
      </c>
      <c r="C19" s="107"/>
      <c r="D19" s="110"/>
      <c r="E19" s="100"/>
      <c r="F19" s="110"/>
      <c r="G19" s="100"/>
      <c r="H19" s="100"/>
      <c r="I19" s="100"/>
      <c r="J19" s="100"/>
      <c r="K19" s="100"/>
      <c r="L19" s="100"/>
      <c r="M19" s="100"/>
      <c r="N19" s="100"/>
      <c r="O19" s="113"/>
    </row>
    <row r="20" spans="1:15" ht="12.75">
      <c r="A20" s="105">
        <v>10</v>
      </c>
      <c r="B20" s="106" t="s">
        <v>155</v>
      </c>
      <c r="C20" s="107" t="s">
        <v>127</v>
      </c>
      <c r="D20" s="110">
        <v>9.16</v>
      </c>
      <c r="E20" s="100"/>
      <c r="F20" s="110"/>
      <c r="G20" s="100"/>
      <c r="H20" s="100"/>
      <c r="I20" s="100"/>
      <c r="J20" s="100"/>
      <c r="K20" s="100"/>
      <c r="L20" s="100"/>
      <c r="M20" s="100"/>
      <c r="N20" s="100"/>
      <c r="O20" s="113"/>
    </row>
    <row r="21" spans="1:15" ht="12.75">
      <c r="A21" s="105">
        <v>11</v>
      </c>
      <c r="B21" s="190" t="s">
        <v>149</v>
      </c>
      <c r="C21" s="107" t="s">
        <v>133</v>
      </c>
      <c r="D21" s="110">
        <v>0.5</v>
      </c>
      <c r="E21" s="110"/>
      <c r="F21" s="110"/>
      <c r="G21" s="100"/>
      <c r="H21" s="100"/>
      <c r="I21" s="100"/>
      <c r="J21" s="100"/>
      <c r="K21" s="100"/>
      <c r="L21" s="100"/>
      <c r="M21" s="100"/>
      <c r="N21" s="100"/>
      <c r="O21" s="113"/>
    </row>
    <row r="22" spans="1:15" ht="12.75">
      <c r="A22" s="105">
        <v>12</v>
      </c>
      <c r="B22" s="191" t="s">
        <v>150</v>
      </c>
      <c r="C22" s="107" t="s">
        <v>133</v>
      </c>
      <c r="D22" s="110">
        <f>D21*1.2</f>
        <v>0.6</v>
      </c>
      <c r="E22" s="110"/>
      <c r="F22" s="110"/>
      <c r="G22" s="100"/>
      <c r="H22" s="100"/>
      <c r="I22" s="100"/>
      <c r="J22" s="100"/>
      <c r="K22" s="100"/>
      <c r="L22" s="100"/>
      <c r="M22" s="100"/>
      <c r="N22" s="100"/>
      <c r="O22" s="113"/>
    </row>
    <row r="23" spans="1:15" ht="12.75">
      <c r="A23" s="105">
        <v>13</v>
      </c>
      <c r="B23" s="191" t="s">
        <v>130</v>
      </c>
      <c r="C23" s="107" t="s">
        <v>78</v>
      </c>
      <c r="D23" s="110">
        <f>D21</f>
        <v>0.5</v>
      </c>
      <c r="E23" s="110"/>
      <c r="F23" s="110"/>
      <c r="G23" s="100"/>
      <c r="H23" s="100"/>
      <c r="I23" s="100"/>
      <c r="J23" s="100"/>
      <c r="K23" s="100"/>
      <c r="L23" s="100"/>
      <c r="M23" s="100"/>
      <c r="N23" s="100"/>
      <c r="O23" s="113"/>
    </row>
    <row r="24" spans="1:15" ht="25.5">
      <c r="A24" s="105">
        <v>14</v>
      </c>
      <c r="B24" s="190" t="s">
        <v>151</v>
      </c>
      <c r="C24" s="107" t="s">
        <v>133</v>
      </c>
      <c r="D24" s="110">
        <f>D21</f>
        <v>0.5</v>
      </c>
      <c r="E24" s="110"/>
      <c r="F24" s="110"/>
      <c r="G24" s="100"/>
      <c r="H24" s="100"/>
      <c r="I24" s="100"/>
      <c r="J24" s="100"/>
      <c r="K24" s="100"/>
      <c r="L24" s="100"/>
      <c r="M24" s="100"/>
      <c r="N24" s="100"/>
      <c r="O24" s="113"/>
    </row>
    <row r="25" spans="1:15" ht="12.75">
      <c r="A25" s="105">
        <v>15</v>
      </c>
      <c r="B25" s="190" t="s">
        <v>152</v>
      </c>
      <c r="C25" s="107" t="s">
        <v>133</v>
      </c>
      <c r="D25" s="110">
        <f>D21</f>
        <v>0.5</v>
      </c>
      <c r="E25" s="110"/>
      <c r="F25" s="110"/>
      <c r="G25" s="100"/>
      <c r="H25" s="100"/>
      <c r="I25" s="100"/>
      <c r="J25" s="100"/>
      <c r="K25" s="100"/>
      <c r="L25" s="100"/>
      <c r="M25" s="100"/>
      <c r="N25" s="100"/>
      <c r="O25" s="113"/>
    </row>
    <row r="26" spans="1:15" ht="25.5">
      <c r="A26" s="105">
        <v>16</v>
      </c>
      <c r="B26" s="106" t="s">
        <v>156</v>
      </c>
      <c r="C26" s="107" t="s">
        <v>73</v>
      </c>
      <c r="D26" s="110">
        <v>6</v>
      </c>
      <c r="E26" s="100"/>
      <c r="F26" s="110"/>
      <c r="G26" s="100"/>
      <c r="H26" s="100"/>
      <c r="I26" s="100"/>
      <c r="J26" s="100"/>
      <c r="K26" s="100"/>
      <c r="L26" s="100"/>
      <c r="M26" s="100"/>
      <c r="N26" s="100"/>
      <c r="O26" s="113"/>
    </row>
    <row r="27" spans="1:15" ht="12.75">
      <c r="A27" s="105">
        <v>18</v>
      </c>
      <c r="B27" s="106" t="s">
        <v>157</v>
      </c>
      <c r="C27" s="107" t="s">
        <v>127</v>
      </c>
      <c r="D27" s="110">
        <v>1.3</v>
      </c>
      <c r="E27" s="100"/>
      <c r="F27" s="110"/>
      <c r="G27" s="100"/>
      <c r="H27" s="100"/>
      <c r="I27" s="100"/>
      <c r="J27" s="100"/>
      <c r="K27" s="100"/>
      <c r="L27" s="100"/>
      <c r="M27" s="100"/>
      <c r="N27" s="100"/>
      <c r="O27" s="113"/>
    </row>
    <row r="28" spans="1:15" ht="12.75">
      <c r="A28" s="105">
        <v>19.3333333333333</v>
      </c>
      <c r="B28" s="206" t="s">
        <v>158</v>
      </c>
      <c r="C28" s="135"/>
      <c r="D28" s="135"/>
      <c r="E28" s="100"/>
      <c r="F28" s="110"/>
      <c r="G28" s="100"/>
      <c r="H28" s="100"/>
      <c r="I28" s="100"/>
      <c r="J28" s="100"/>
      <c r="K28" s="100"/>
      <c r="L28" s="100"/>
      <c r="M28" s="100"/>
      <c r="N28" s="100"/>
      <c r="O28" s="113"/>
    </row>
    <row r="29" spans="1:15" ht="38.25">
      <c r="A29" s="105">
        <v>20.8333333333333</v>
      </c>
      <c r="B29" s="207" t="s">
        <v>159</v>
      </c>
      <c r="C29" s="135" t="s">
        <v>101</v>
      </c>
      <c r="D29" s="110">
        <v>115.22</v>
      </c>
      <c r="E29" s="100"/>
      <c r="F29" s="110"/>
      <c r="G29" s="100"/>
      <c r="H29" s="100"/>
      <c r="I29" s="100"/>
      <c r="J29" s="100"/>
      <c r="K29" s="100"/>
      <c r="L29" s="100"/>
      <c r="M29" s="100"/>
      <c r="N29" s="100"/>
      <c r="O29" s="113"/>
    </row>
    <row r="30" spans="1:15" ht="12.75">
      <c r="A30" s="105">
        <v>22.3333333333333</v>
      </c>
      <c r="B30" s="208" t="s">
        <v>160</v>
      </c>
      <c r="C30" s="135" t="s">
        <v>127</v>
      </c>
      <c r="D30" s="110">
        <f>D29*0.3*0.9*1.1</f>
        <v>34.22034000000001</v>
      </c>
      <c r="E30" s="100"/>
      <c r="F30" s="110"/>
      <c r="G30" s="100"/>
      <c r="H30" s="100"/>
      <c r="I30" s="100"/>
      <c r="J30" s="100"/>
      <c r="K30" s="100"/>
      <c r="L30" s="100"/>
      <c r="M30" s="100"/>
      <c r="N30" s="100"/>
      <c r="O30" s="113"/>
    </row>
    <row r="31" spans="1:15" ht="12.75">
      <c r="A31" s="105">
        <v>23.8333333333333</v>
      </c>
      <c r="B31" s="208" t="s">
        <v>161</v>
      </c>
      <c r="C31" s="135" t="s">
        <v>127</v>
      </c>
      <c r="D31" s="110">
        <f>D29*0.3*0.1*1.1</f>
        <v>3.802260000000001</v>
      </c>
      <c r="E31" s="100"/>
      <c r="F31" s="110"/>
      <c r="G31" s="100"/>
      <c r="H31" s="100"/>
      <c r="I31" s="100"/>
      <c r="J31" s="100"/>
      <c r="K31" s="100"/>
      <c r="L31" s="100"/>
      <c r="M31" s="100"/>
      <c r="N31" s="100"/>
      <c r="O31" s="113"/>
    </row>
    <row r="32" spans="1:15" ht="38.25">
      <c r="A32" s="105">
        <v>25.3333333333333</v>
      </c>
      <c r="B32" s="207" t="s">
        <v>162</v>
      </c>
      <c r="C32" s="135" t="s">
        <v>101</v>
      </c>
      <c r="D32" s="110">
        <v>190.01</v>
      </c>
      <c r="E32" s="100"/>
      <c r="F32" s="110"/>
      <c r="G32" s="100"/>
      <c r="H32" s="100"/>
      <c r="I32" s="100"/>
      <c r="J32" s="100"/>
      <c r="K32" s="100"/>
      <c r="L32" s="100"/>
      <c r="M32" s="100"/>
      <c r="N32" s="100"/>
      <c r="O32" s="113"/>
    </row>
    <row r="33" spans="1:15" ht="12.75">
      <c r="A33" s="105">
        <v>26.8333333333333</v>
      </c>
      <c r="B33" s="208" t="s">
        <v>163</v>
      </c>
      <c r="C33" s="135" t="s">
        <v>127</v>
      </c>
      <c r="D33" s="110">
        <f>D32*0.1*0.9*1.1</f>
        <v>18.810990000000004</v>
      </c>
      <c r="E33" s="100"/>
      <c r="F33" s="110"/>
      <c r="G33" s="100"/>
      <c r="H33" s="100"/>
      <c r="I33" s="100"/>
      <c r="J33" s="100"/>
      <c r="K33" s="100"/>
      <c r="L33" s="100"/>
      <c r="M33" s="100"/>
      <c r="N33" s="100"/>
      <c r="O33" s="113"/>
    </row>
    <row r="34" spans="1:15" ht="12.75">
      <c r="A34" s="105">
        <v>28.3333333333333</v>
      </c>
      <c r="B34" s="208" t="s">
        <v>161</v>
      </c>
      <c r="C34" s="135" t="s">
        <v>127</v>
      </c>
      <c r="D34" s="110">
        <f>D32*0.1*0.1*1.1</f>
        <v>2.09011</v>
      </c>
      <c r="E34" s="100"/>
      <c r="F34" s="110"/>
      <c r="G34" s="100"/>
      <c r="H34" s="100"/>
      <c r="I34" s="100"/>
      <c r="J34" s="100"/>
      <c r="K34" s="100"/>
      <c r="L34" s="100"/>
      <c r="M34" s="100"/>
      <c r="N34" s="100"/>
      <c r="O34" s="113"/>
    </row>
    <row r="35" spans="1:15" ht="12.75">
      <c r="A35" s="105">
        <v>29.8333333333333</v>
      </c>
      <c r="B35" s="205" t="s">
        <v>164</v>
      </c>
      <c r="C35" s="135"/>
      <c r="D35" s="135"/>
      <c r="E35" s="100"/>
      <c r="F35" s="110"/>
      <c r="G35" s="100"/>
      <c r="H35" s="100"/>
      <c r="I35" s="100"/>
      <c r="J35" s="100"/>
      <c r="K35" s="100"/>
      <c r="L35" s="100"/>
      <c r="M35" s="100"/>
      <c r="N35" s="100"/>
      <c r="O35" s="113"/>
    </row>
    <row r="36" spans="1:15" ht="12.75">
      <c r="A36" s="105">
        <v>31.3333333333333</v>
      </c>
      <c r="B36" s="190" t="s">
        <v>128</v>
      </c>
      <c r="C36" s="107" t="s">
        <v>101</v>
      </c>
      <c r="D36" s="110">
        <v>8.44</v>
      </c>
      <c r="E36" s="110"/>
      <c r="F36" s="110"/>
      <c r="G36" s="100"/>
      <c r="H36" s="100"/>
      <c r="I36" s="100"/>
      <c r="J36" s="100"/>
      <c r="K36" s="100"/>
      <c r="L36" s="100"/>
      <c r="M36" s="100"/>
      <c r="N36" s="100"/>
      <c r="O36" s="113"/>
    </row>
    <row r="37" spans="1:15" ht="12.75">
      <c r="A37" s="105">
        <v>32.8333333333333</v>
      </c>
      <c r="B37" s="191" t="s">
        <v>129</v>
      </c>
      <c r="C37" s="107" t="s">
        <v>101</v>
      </c>
      <c r="D37" s="259">
        <f>1.1*D36</f>
        <v>9.284</v>
      </c>
      <c r="E37" s="110"/>
      <c r="F37" s="110"/>
      <c r="G37" s="100"/>
      <c r="H37" s="100"/>
      <c r="I37" s="100"/>
      <c r="J37" s="100"/>
      <c r="K37" s="100"/>
      <c r="L37" s="100"/>
      <c r="M37" s="100"/>
      <c r="N37" s="100"/>
      <c r="O37" s="113"/>
    </row>
    <row r="38" spans="1:15" ht="12.75">
      <c r="A38" s="105">
        <v>34.3333333333333</v>
      </c>
      <c r="B38" s="191" t="s">
        <v>130</v>
      </c>
      <c r="C38" s="107" t="s">
        <v>78</v>
      </c>
      <c r="D38" s="259">
        <f>D36</f>
        <v>8.44</v>
      </c>
      <c r="E38" s="110"/>
      <c r="F38" s="110"/>
      <c r="G38" s="100"/>
      <c r="H38" s="100"/>
      <c r="I38" s="100"/>
      <c r="J38" s="100"/>
      <c r="K38" s="100"/>
      <c r="L38" s="100"/>
      <c r="M38" s="100"/>
      <c r="N38" s="100"/>
      <c r="O38" s="113"/>
    </row>
    <row r="39" spans="1:15" ht="12.75">
      <c r="A39" s="105">
        <v>35.8333333333333</v>
      </c>
      <c r="B39" s="190" t="s">
        <v>132</v>
      </c>
      <c r="C39" s="107" t="s">
        <v>133</v>
      </c>
      <c r="D39" s="110">
        <v>0.1</v>
      </c>
      <c r="E39" s="110"/>
      <c r="F39" s="110"/>
      <c r="G39" s="100"/>
      <c r="H39" s="100"/>
      <c r="I39" s="100"/>
      <c r="J39" s="100"/>
      <c r="K39" s="100"/>
      <c r="L39" s="100"/>
      <c r="M39" s="100"/>
      <c r="N39" s="100"/>
      <c r="O39" s="113"/>
    </row>
    <row r="40" spans="1:15" ht="12.75">
      <c r="A40" s="105">
        <v>37.3333333333333</v>
      </c>
      <c r="B40" s="191" t="s">
        <v>165</v>
      </c>
      <c r="C40" s="107" t="s">
        <v>133</v>
      </c>
      <c r="D40" s="110">
        <f>1.15*D39</f>
        <v>0.11499999999999999</v>
      </c>
      <c r="E40" s="110"/>
      <c r="F40" s="110"/>
      <c r="G40" s="100"/>
      <c r="H40" s="100"/>
      <c r="I40" s="100"/>
      <c r="J40" s="100"/>
      <c r="K40" s="100"/>
      <c r="L40" s="100"/>
      <c r="M40" s="100"/>
      <c r="N40" s="100"/>
      <c r="O40" s="113"/>
    </row>
    <row r="41" spans="1:15" ht="12.75">
      <c r="A41" s="105">
        <v>38.8333333333333</v>
      </c>
      <c r="B41" s="191" t="s">
        <v>135</v>
      </c>
      <c r="C41" s="107" t="s">
        <v>73</v>
      </c>
      <c r="D41" s="259">
        <f>D36*9</f>
        <v>75.96</v>
      </c>
      <c r="E41" s="110"/>
      <c r="F41" s="110"/>
      <c r="G41" s="100"/>
      <c r="H41" s="100"/>
      <c r="I41" s="100"/>
      <c r="J41" s="100"/>
      <c r="K41" s="100"/>
      <c r="L41" s="100"/>
      <c r="M41" s="100"/>
      <c r="N41" s="100"/>
      <c r="O41" s="113"/>
    </row>
    <row r="42" spans="1:15" ht="12.75">
      <c r="A42" s="105">
        <v>40.3333333333333</v>
      </c>
      <c r="B42" s="191" t="s">
        <v>136</v>
      </c>
      <c r="C42" s="107" t="s">
        <v>137</v>
      </c>
      <c r="D42" s="259">
        <f>D36*44/100</f>
        <v>3.7135999999999996</v>
      </c>
      <c r="E42" s="110"/>
      <c r="F42" s="110"/>
      <c r="G42" s="100"/>
      <c r="H42" s="100"/>
      <c r="I42" s="100"/>
      <c r="J42" s="100"/>
      <c r="K42" s="100"/>
      <c r="L42" s="100"/>
      <c r="M42" s="100"/>
      <c r="N42" s="100"/>
      <c r="O42" s="113"/>
    </row>
    <row r="43" spans="1:15" ht="12.75">
      <c r="A43" s="105">
        <v>41.8333333333333</v>
      </c>
      <c r="B43" s="190" t="s">
        <v>166</v>
      </c>
      <c r="C43" s="107" t="s">
        <v>127</v>
      </c>
      <c r="D43" s="259">
        <v>0.7</v>
      </c>
      <c r="E43" s="110"/>
      <c r="F43" s="110"/>
      <c r="G43" s="100"/>
      <c r="H43" s="100"/>
      <c r="I43" s="100"/>
      <c r="J43" s="100"/>
      <c r="K43" s="100"/>
      <c r="L43" s="100"/>
      <c r="M43" s="100"/>
      <c r="N43" s="100"/>
      <c r="O43" s="113"/>
    </row>
    <row r="44" spans="1:15" ht="12.75">
      <c r="A44" s="105">
        <v>43.3333333333333</v>
      </c>
      <c r="B44" s="191" t="s">
        <v>167</v>
      </c>
      <c r="C44" s="107" t="s">
        <v>127</v>
      </c>
      <c r="D44" s="259">
        <f>1.05*D43</f>
        <v>0.735</v>
      </c>
      <c r="E44" s="110"/>
      <c r="F44" s="110"/>
      <c r="G44" s="100"/>
      <c r="H44" s="100"/>
      <c r="I44" s="100"/>
      <c r="J44" s="100"/>
      <c r="K44" s="100"/>
      <c r="L44" s="100"/>
      <c r="M44" s="100"/>
      <c r="N44" s="100"/>
      <c r="O44" s="113"/>
    </row>
    <row r="45" spans="1:15" ht="12.75">
      <c r="A45" s="105">
        <v>44.8333333333333</v>
      </c>
      <c r="B45" s="191" t="s">
        <v>139</v>
      </c>
      <c r="C45" s="172" t="s">
        <v>140</v>
      </c>
      <c r="D45" s="183">
        <f>ROUNDUP(D44/8,0)</f>
        <v>1</v>
      </c>
      <c r="E45" s="110"/>
      <c r="F45" s="110"/>
      <c r="G45" s="100"/>
      <c r="H45" s="100"/>
      <c r="I45" s="100"/>
      <c r="J45" s="100"/>
      <c r="K45" s="100"/>
      <c r="L45" s="100"/>
      <c r="M45" s="100"/>
      <c r="N45" s="100"/>
      <c r="O45" s="113"/>
    </row>
    <row r="46" spans="1:15" ht="12.75">
      <c r="A46" s="105">
        <v>46.3333333333333</v>
      </c>
      <c r="B46" s="191" t="s">
        <v>141</v>
      </c>
      <c r="C46" s="172" t="s">
        <v>142</v>
      </c>
      <c r="D46" s="183">
        <f>ROUNDUP(D43/1.5,0)</f>
        <v>1</v>
      </c>
      <c r="E46" s="110"/>
      <c r="F46" s="110"/>
      <c r="G46" s="100"/>
      <c r="H46" s="100"/>
      <c r="I46" s="100"/>
      <c r="J46" s="100"/>
      <c r="K46" s="100"/>
      <c r="L46" s="100"/>
      <c r="M46" s="100"/>
      <c r="N46" s="100"/>
      <c r="O46" s="113"/>
    </row>
    <row r="47" spans="1:15" ht="12.75">
      <c r="A47" s="105">
        <v>47.8333333333333</v>
      </c>
      <c r="B47" s="205" t="s">
        <v>168</v>
      </c>
      <c r="C47" s="135"/>
      <c r="D47" s="135"/>
      <c r="E47" s="100"/>
      <c r="F47" s="110"/>
      <c r="G47" s="100"/>
      <c r="H47" s="100"/>
      <c r="I47" s="100"/>
      <c r="J47" s="100"/>
      <c r="K47" s="100"/>
      <c r="L47" s="100"/>
      <c r="M47" s="100"/>
      <c r="N47" s="100"/>
      <c r="O47" s="113"/>
    </row>
    <row r="48" spans="1:15" ht="12.75">
      <c r="A48" s="105">
        <v>49.3333333333333</v>
      </c>
      <c r="B48" s="190" t="s">
        <v>149</v>
      </c>
      <c r="C48" s="107" t="s">
        <v>133</v>
      </c>
      <c r="D48" s="110">
        <v>0.30000000000000004</v>
      </c>
      <c r="E48" s="110"/>
      <c r="F48" s="110"/>
      <c r="G48" s="100"/>
      <c r="H48" s="100"/>
      <c r="I48" s="100"/>
      <c r="J48" s="100"/>
      <c r="K48" s="100"/>
      <c r="L48" s="100"/>
      <c r="M48" s="100"/>
      <c r="N48" s="100"/>
      <c r="O48" s="113"/>
    </row>
    <row r="49" spans="1:15" ht="12.75">
      <c r="A49" s="105">
        <v>50.8333333333333</v>
      </c>
      <c r="B49" s="191" t="s">
        <v>150</v>
      </c>
      <c r="C49" s="107" t="s">
        <v>133</v>
      </c>
      <c r="D49" s="110">
        <f>D48*1.2</f>
        <v>0.36000000000000004</v>
      </c>
      <c r="E49" s="110"/>
      <c r="F49" s="110"/>
      <c r="G49" s="100"/>
      <c r="H49" s="100"/>
      <c r="I49" s="100"/>
      <c r="J49" s="100"/>
      <c r="K49" s="100"/>
      <c r="L49" s="100"/>
      <c r="M49" s="100"/>
      <c r="N49" s="100"/>
      <c r="O49" s="113"/>
    </row>
    <row r="50" spans="1:15" ht="12.75">
      <c r="A50" s="105">
        <v>52.3333333333333</v>
      </c>
      <c r="B50" s="191" t="s">
        <v>130</v>
      </c>
      <c r="C50" s="107" t="s">
        <v>78</v>
      </c>
      <c r="D50" s="110">
        <f>D48</f>
        <v>0.30000000000000004</v>
      </c>
      <c r="E50" s="110"/>
      <c r="F50" s="110"/>
      <c r="G50" s="100"/>
      <c r="H50" s="100"/>
      <c r="I50" s="100"/>
      <c r="J50" s="100"/>
      <c r="K50" s="100"/>
      <c r="L50" s="100"/>
      <c r="M50" s="100"/>
      <c r="N50" s="100"/>
      <c r="O50" s="113"/>
    </row>
    <row r="51" spans="1:15" ht="25.5">
      <c r="A51" s="105">
        <v>53.8333333333333</v>
      </c>
      <c r="B51" s="190" t="s">
        <v>151</v>
      </c>
      <c r="C51" s="107" t="s">
        <v>133</v>
      </c>
      <c r="D51" s="110">
        <f>D48</f>
        <v>0.30000000000000004</v>
      </c>
      <c r="E51" s="110"/>
      <c r="F51" s="110"/>
      <c r="G51" s="100"/>
      <c r="H51" s="100"/>
      <c r="I51" s="100"/>
      <c r="J51" s="100"/>
      <c r="K51" s="100"/>
      <c r="L51" s="100"/>
      <c r="M51" s="100"/>
      <c r="N51" s="100"/>
      <c r="O51" s="113"/>
    </row>
    <row r="52" spans="1:15" ht="12.75">
      <c r="A52" s="105">
        <v>55.3333333333333</v>
      </c>
      <c r="B52" s="309" t="s">
        <v>152</v>
      </c>
      <c r="C52" s="225" t="s">
        <v>133</v>
      </c>
      <c r="D52" s="284">
        <f>D48</f>
        <v>0.30000000000000004</v>
      </c>
      <c r="E52" s="284"/>
      <c r="F52" s="284"/>
      <c r="G52" s="282"/>
      <c r="H52" s="282"/>
      <c r="I52" s="282"/>
      <c r="J52" s="282"/>
      <c r="K52" s="282"/>
      <c r="L52" s="282"/>
      <c r="M52" s="282"/>
      <c r="N52" s="282"/>
      <c r="O52" s="310"/>
    </row>
    <row r="53" spans="1:15" ht="25.5">
      <c r="A53" s="105">
        <v>56.8333333333333</v>
      </c>
      <c r="B53" s="445" t="s">
        <v>1444</v>
      </c>
      <c r="C53" s="135" t="s">
        <v>78</v>
      </c>
      <c r="D53" s="110">
        <v>1</v>
      </c>
      <c r="E53" s="100"/>
      <c r="F53" s="110"/>
      <c r="G53" s="100"/>
      <c r="H53" s="100"/>
      <c r="I53" s="100"/>
      <c r="J53" s="100"/>
      <c r="K53" s="100"/>
      <c r="L53" s="100"/>
      <c r="M53" s="100"/>
      <c r="N53" s="100"/>
      <c r="O53" s="113"/>
    </row>
    <row r="54" spans="1:15" ht="12.75">
      <c r="A54" s="105">
        <v>58.3333333333333</v>
      </c>
      <c r="B54" s="445" t="s">
        <v>1451</v>
      </c>
      <c r="C54" s="135" t="s">
        <v>78</v>
      </c>
      <c r="D54" s="110">
        <v>1</v>
      </c>
      <c r="E54" s="100"/>
      <c r="F54" s="110"/>
      <c r="G54" s="100"/>
      <c r="H54" s="100"/>
      <c r="I54" s="100"/>
      <c r="J54" s="100"/>
      <c r="K54" s="100"/>
      <c r="L54" s="100"/>
      <c r="M54" s="100"/>
      <c r="N54" s="100"/>
      <c r="O54" s="113"/>
    </row>
    <row r="55" spans="1:16" ht="12.75" customHeight="1">
      <c r="A55" s="554" t="s">
        <v>91</v>
      </c>
      <c r="B55" s="554"/>
      <c r="C55" s="554"/>
      <c r="D55" s="554"/>
      <c r="E55" s="554"/>
      <c r="F55" s="554"/>
      <c r="G55" s="554"/>
      <c r="H55" s="554"/>
      <c r="I55" s="554"/>
      <c r="J55" s="554"/>
      <c r="K55" s="132">
        <f>SUM(K13:K52)</f>
        <v>0</v>
      </c>
      <c r="L55" s="132">
        <f>SUM(L13:L52)</f>
        <v>0</v>
      </c>
      <c r="M55" s="132">
        <f>SUM(M13:M52)</f>
        <v>0</v>
      </c>
      <c r="N55" s="132">
        <f>SUM(N13:N52)</f>
        <v>0</v>
      </c>
      <c r="O55" s="133">
        <f>SUM(O13:O52)</f>
        <v>0</v>
      </c>
      <c r="P55" s="134"/>
    </row>
    <row r="56" spans="1:15" ht="12.75" customHeight="1">
      <c r="A56" s="555" t="s">
        <v>92</v>
      </c>
      <c r="B56" s="555"/>
      <c r="C56" s="555"/>
      <c r="D56" s="555"/>
      <c r="E56" s="555"/>
      <c r="F56" s="555"/>
      <c r="G56" s="555"/>
      <c r="H56" s="555"/>
      <c r="I56" s="555"/>
      <c r="J56" s="135">
        <v>0.05</v>
      </c>
      <c r="K56" s="136"/>
      <c r="L56" s="136"/>
      <c r="M56"/>
      <c r="N56" s="137">
        <f>ROUND(J56*M55,2)</f>
        <v>0</v>
      </c>
      <c r="O56" s="138">
        <f>SUM(M56:N56)</f>
        <v>0</v>
      </c>
    </row>
    <row r="57" spans="1:17" ht="12.75" customHeight="1">
      <c r="A57" s="556" t="s">
        <v>93</v>
      </c>
      <c r="B57" s="556"/>
      <c r="C57" s="556"/>
      <c r="D57" s="556"/>
      <c r="E57" s="556"/>
      <c r="F57" s="556"/>
      <c r="G57" s="556"/>
      <c r="H57" s="556"/>
      <c r="I57" s="556"/>
      <c r="J57" s="556"/>
      <c r="K57" s="139">
        <f>SUM(K55:K56)</f>
        <v>0</v>
      </c>
      <c r="L57" s="139">
        <f>SUM(L55:L56)</f>
        <v>0</v>
      </c>
      <c r="M57" s="139">
        <f>SUM(M55:M56)</f>
        <v>0</v>
      </c>
      <c r="N57" s="139">
        <f>SUM(N55:N56)</f>
        <v>0</v>
      </c>
      <c r="O57" s="140">
        <f>SUM(O55:O56)</f>
        <v>0</v>
      </c>
      <c r="Q57" s="134"/>
    </row>
    <row r="59" spans="1:15" ht="12.75">
      <c r="A59" s="141"/>
      <c r="B59" s="142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3" t="s">
        <v>94</v>
      </c>
      <c r="N59" s="557">
        <f>O57</f>
        <v>0</v>
      </c>
      <c r="O59" s="557"/>
    </row>
    <row r="60" spans="1:15" ht="15">
      <c r="A60" s="1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1"/>
      <c r="N60" s="141"/>
      <c r="O60" s="141"/>
    </row>
    <row r="61" spans="1:15" ht="15">
      <c r="A61" s="145" t="s">
        <v>95</v>
      </c>
      <c r="B61" s="146"/>
      <c r="C61" s="147"/>
      <c r="D61" s="147"/>
      <c r="E61" s="148"/>
      <c r="F61" s="148"/>
      <c r="G61" s="148"/>
      <c r="H61" s="149"/>
      <c r="I61" s="150"/>
      <c r="J61" s="558"/>
      <c r="K61" s="558"/>
      <c r="L61" s="558"/>
      <c r="M61" s="558"/>
      <c r="N61" s="558"/>
      <c r="O61" s="558"/>
    </row>
    <row r="62" spans="1:15" ht="12.75">
      <c r="A62" s="141"/>
      <c r="C62" s="151" t="s">
        <v>10</v>
      </c>
      <c r="D62" s="151"/>
      <c r="E62" s="3"/>
      <c r="F62" s="3"/>
      <c r="G62" s="3"/>
      <c r="H62" s="152"/>
      <c r="I62" s="152"/>
      <c r="J62" s="559"/>
      <c r="K62" s="559"/>
      <c r="L62" s="559"/>
      <c r="M62" s="559"/>
      <c r="N62" s="559"/>
      <c r="O62" s="559"/>
    </row>
    <row r="63" spans="1:15" ht="15">
      <c r="A63" s="153"/>
      <c r="B63" s="154"/>
      <c r="C63" s="63"/>
      <c r="D63" s="63"/>
      <c r="E63" s="63"/>
      <c r="F63" s="63"/>
      <c r="G63" s="63"/>
      <c r="H63" s="155"/>
      <c r="I63" s="155"/>
      <c r="J63" s="155"/>
      <c r="K63" s="155"/>
      <c r="L63" s="155"/>
      <c r="M63" s="155"/>
      <c r="N63" s="155"/>
      <c r="O63" s="155"/>
    </row>
    <row r="82" ht="12.75">
      <c r="O82" s="74"/>
    </row>
  </sheetData>
  <sheetProtection selectLockedCells="1" selectUnlockedCells="1"/>
  <mergeCells count="20">
    <mergeCell ref="A55:J55"/>
    <mergeCell ref="A56:I56"/>
    <mergeCell ref="A57:J57"/>
    <mergeCell ref="N59:O59"/>
    <mergeCell ref="J61:O61"/>
    <mergeCell ref="J62:O6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2204724409449" right="0.2362204724409449" top="0.9448818897637796" bottom="0.7480314960629921" header="0.5118110236220472" footer="0.5118110236220472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7109375" style="23" bestFit="1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169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170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12.75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O47</f>
        <v>0</v>
      </c>
      <c r="O6" s="549"/>
    </row>
    <row r="7" spans="1:15" ht="15">
      <c r="A7" s="550" t="s">
        <v>171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12.75">
      <c r="C8" s="73"/>
      <c r="F8" s="74"/>
      <c r="L8" s="75"/>
      <c r="O8" s="76"/>
    </row>
    <row r="9" spans="1:15" ht="12.75">
      <c r="A9" s="77"/>
      <c r="B9" s="78"/>
      <c r="C9" s="79"/>
      <c r="D9" s="79"/>
      <c r="E9" s="560" t="s">
        <v>62</v>
      </c>
      <c r="F9" s="560"/>
      <c r="G9" s="560"/>
      <c r="H9" s="560"/>
      <c r="I9" s="560"/>
      <c r="J9" s="560"/>
      <c r="K9" s="560" t="s">
        <v>63</v>
      </c>
      <c r="L9" s="560"/>
      <c r="M9" s="560"/>
      <c r="N9" s="560"/>
      <c r="O9" s="561"/>
    </row>
    <row r="10" spans="1:15" ht="90.75" customHeight="1">
      <c r="A10" s="81" t="s">
        <v>5</v>
      </c>
      <c r="B10" s="82" t="s">
        <v>64</v>
      </c>
      <c r="C10" s="83" t="s">
        <v>65</v>
      </c>
      <c r="D10" s="83" t="s">
        <v>66</v>
      </c>
      <c r="E10" s="86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6" t="s">
        <v>69</v>
      </c>
      <c r="K10" s="86" t="s">
        <v>147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305">
        <v>1</v>
      </c>
      <c r="B12" s="306" t="s">
        <v>172</v>
      </c>
      <c r="C12" s="311"/>
      <c r="D12" s="311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8"/>
    </row>
    <row r="13" spans="1:15" ht="12.75">
      <c r="A13" s="105">
        <v>2</v>
      </c>
      <c r="B13" s="106" t="s">
        <v>173</v>
      </c>
      <c r="C13" s="107" t="s">
        <v>101</v>
      </c>
      <c r="D13" s="110">
        <v>11.6</v>
      </c>
      <c r="E13" s="110"/>
      <c r="F13" s="110"/>
      <c r="G13" s="100"/>
      <c r="H13" s="312"/>
      <c r="I13" s="159"/>
      <c r="J13" s="100"/>
      <c r="K13" s="100"/>
      <c r="L13" s="100"/>
      <c r="M13" s="100"/>
      <c r="N13" s="100"/>
      <c r="O13" s="164"/>
    </row>
    <row r="14" spans="1:15" ht="25.5">
      <c r="A14" s="105">
        <v>3</v>
      </c>
      <c r="B14" s="106" t="s">
        <v>174</v>
      </c>
      <c r="C14" s="107" t="s">
        <v>73</v>
      </c>
      <c r="D14" s="110">
        <v>3</v>
      </c>
      <c r="E14" s="110"/>
      <c r="F14" s="110"/>
      <c r="G14" s="100"/>
      <c r="H14" s="159"/>
      <c r="I14" s="159"/>
      <c r="J14" s="100"/>
      <c r="K14" s="100"/>
      <c r="L14" s="100"/>
      <c r="M14" s="100"/>
      <c r="N14" s="100"/>
      <c r="O14" s="164"/>
    </row>
    <row r="15" spans="1:15" ht="12.75">
      <c r="A15" s="105">
        <v>4</v>
      </c>
      <c r="B15" s="190" t="s">
        <v>149</v>
      </c>
      <c r="C15" s="107" t="s">
        <v>133</v>
      </c>
      <c r="D15" s="110">
        <v>2.64</v>
      </c>
      <c r="E15" s="110"/>
      <c r="F15" s="110"/>
      <c r="G15" s="100"/>
      <c r="H15" s="159"/>
      <c r="I15" s="159"/>
      <c r="J15" s="100"/>
      <c r="K15" s="100"/>
      <c r="L15" s="100"/>
      <c r="M15" s="100"/>
      <c r="N15" s="100"/>
      <c r="O15" s="164"/>
    </row>
    <row r="16" spans="1:15" ht="12.75">
      <c r="A16" s="105">
        <v>5</v>
      </c>
      <c r="B16" s="191" t="s">
        <v>150</v>
      </c>
      <c r="C16" s="107" t="s">
        <v>133</v>
      </c>
      <c r="D16" s="110">
        <f>D15*1.2</f>
        <v>3.168</v>
      </c>
      <c r="E16" s="110"/>
      <c r="F16" s="110"/>
      <c r="G16" s="100"/>
      <c r="H16" s="159"/>
      <c r="I16" s="159"/>
      <c r="J16" s="100"/>
      <c r="K16" s="100"/>
      <c r="L16" s="100"/>
      <c r="M16" s="100"/>
      <c r="N16" s="100"/>
      <c r="O16" s="164"/>
    </row>
    <row r="17" spans="1:15" ht="12.75">
      <c r="A17" s="105">
        <v>6</v>
      </c>
      <c r="B17" s="191" t="s">
        <v>130</v>
      </c>
      <c r="C17" s="107" t="s">
        <v>78</v>
      </c>
      <c r="D17" s="110">
        <f>D15</f>
        <v>2.64</v>
      </c>
      <c r="E17" s="110"/>
      <c r="F17" s="110"/>
      <c r="G17" s="100"/>
      <c r="H17" s="159"/>
      <c r="I17" s="159"/>
      <c r="J17" s="100"/>
      <c r="K17" s="100"/>
      <c r="L17" s="100"/>
      <c r="M17" s="100"/>
      <c r="N17" s="100"/>
      <c r="O17" s="164"/>
    </row>
    <row r="18" spans="1:15" ht="25.5">
      <c r="A18" s="105">
        <v>7</v>
      </c>
      <c r="B18" s="190" t="s">
        <v>151</v>
      </c>
      <c r="C18" s="107" t="s">
        <v>133</v>
      </c>
      <c r="D18" s="110">
        <f>D15</f>
        <v>2.64</v>
      </c>
      <c r="E18" s="110"/>
      <c r="F18" s="110"/>
      <c r="G18" s="100"/>
      <c r="H18" s="159"/>
      <c r="I18" s="159"/>
      <c r="J18" s="100"/>
      <c r="K18" s="100"/>
      <c r="L18" s="100"/>
      <c r="M18" s="100"/>
      <c r="N18" s="100"/>
      <c r="O18" s="164"/>
    </row>
    <row r="19" spans="1:15" ht="12.75">
      <c r="A19" s="105">
        <v>8</v>
      </c>
      <c r="B19" s="190" t="s">
        <v>152</v>
      </c>
      <c r="C19" s="107" t="s">
        <v>133</v>
      </c>
      <c r="D19" s="110">
        <f>D15</f>
        <v>2.64</v>
      </c>
      <c r="E19" s="110"/>
      <c r="F19" s="110"/>
      <c r="G19" s="100"/>
      <c r="H19" s="159"/>
      <c r="I19" s="159"/>
      <c r="J19" s="100"/>
      <c r="K19" s="100"/>
      <c r="L19" s="100"/>
      <c r="M19" s="100"/>
      <c r="N19" s="100"/>
      <c r="O19" s="164"/>
    </row>
    <row r="20" spans="1:15" ht="12.75">
      <c r="A20" s="105">
        <v>9</v>
      </c>
      <c r="B20" s="190" t="s">
        <v>128</v>
      </c>
      <c r="C20" s="107" t="s">
        <v>101</v>
      </c>
      <c r="D20" s="110">
        <v>22.1</v>
      </c>
      <c r="E20" s="110"/>
      <c r="F20" s="110"/>
      <c r="G20" s="100"/>
      <c r="H20" s="159"/>
      <c r="I20" s="159"/>
      <c r="J20" s="100"/>
      <c r="K20" s="100"/>
      <c r="L20" s="100"/>
      <c r="M20" s="100"/>
      <c r="N20" s="100"/>
      <c r="O20" s="164"/>
    </row>
    <row r="21" spans="1:15" ht="12.75">
      <c r="A21" s="105">
        <v>10</v>
      </c>
      <c r="B21" s="191" t="s">
        <v>129</v>
      </c>
      <c r="C21" s="107" t="s">
        <v>101</v>
      </c>
      <c r="D21" s="110">
        <f>1.1*D20</f>
        <v>24.310000000000002</v>
      </c>
      <c r="E21" s="110"/>
      <c r="F21" s="110"/>
      <c r="G21" s="100"/>
      <c r="H21" s="159"/>
      <c r="I21" s="159"/>
      <c r="J21" s="100"/>
      <c r="K21" s="100"/>
      <c r="L21" s="100"/>
      <c r="M21" s="100"/>
      <c r="N21" s="100"/>
      <c r="O21" s="164"/>
    </row>
    <row r="22" spans="1:15" ht="12.75">
      <c r="A22" s="105">
        <v>11</v>
      </c>
      <c r="B22" s="191" t="s">
        <v>130</v>
      </c>
      <c r="C22" s="107" t="s">
        <v>78</v>
      </c>
      <c r="D22" s="110">
        <f>D20</f>
        <v>22.1</v>
      </c>
      <c r="E22" s="110"/>
      <c r="F22" s="110"/>
      <c r="G22" s="100"/>
      <c r="H22" s="159"/>
      <c r="I22" s="159"/>
      <c r="J22" s="100"/>
      <c r="K22" s="100"/>
      <c r="L22" s="100"/>
      <c r="M22" s="100"/>
      <c r="N22" s="100"/>
      <c r="O22" s="164"/>
    </row>
    <row r="23" spans="1:15" ht="12.75">
      <c r="A23" s="105">
        <v>12</v>
      </c>
      <c r="B23" s="190" t="s">
        <v>132</v>
      </c>
      <c r="C23" s="107" t="s">
        <v>133</v>
      </c>
      <c r="D23" s="110">
        <v>0.11</v>
      </c>
      <c r="E23" s="110"/>
      <c r="F23" s="110"/>
      <c r="G23" s="100"/>
      <c r="H23" s="159"/>
      <c r="I23" s="159"/>
      <c r="J23" s="100"/>
      <c r="K23" s="100"/>
      <c r="L23" s="100"/>
      <c r="M23" s="100"/>
      <c r="N23" s="100"/>
      <c r="O23" s="164"/>
    </row>
    <row r="24" spans="1:15" ht="12.75">
      <c r="A24" s="105">
        <v>13</v>
      </c>
      <c r="B24" s="191" t="s">
        <v>165</v>
      </c>
      <c r="C24" s="107" t="s">
        <v>133</v>
      </c>
      <c r="D24" s="110">
        <f>1.15*D23</f>
        <v>0.1265</v>
      </c>
      <c r="E24" s="110"/>
      <c r="F24" s="110"/>
      <c r="G24" s="100"/>
      <c r="H24" s="159"/>
      <c r="I24" s="159"/>
      <c r="J24" s="100"/>
      <c r="K24" s="100"/>
      <c r="L24" s="100"/>
      <c r="M24" s="100"/>
      <c r="N24" s="100"/>
      <c r="O24" s="164"/>
    </row>
    <row r="25" spans="1:15" ht="12.75">
      <c r="A25" s="105">
        <v>14</v>
      </c>
      <c r="B25" s="191" t="s">
        <v>135</v>
      </c>
      <c r="C25" s="107" t="s">
        <v>73</v>
      </c>
      <c r="D25" s="110">
        <f>D20*9</f>
        <v>198.9</v>
      </c>
      <c r="E25" s="110"/>
      <c r="F25" s="110"/>
      <c r="G25" s="100"/>
      <c r="H25" s="159"/>
      <c r="I25" s="159"/>
      <c r="J25" s="100"/>
      <c r="K25" s="100"/>
      <c r="L25" s="100"/>
      <c r="M25" s="100"/>
      <c r="N25" s="100"/>
      <c r="O25" s="164"/>
    </row>
    <row r="26" spans="1:15" ht="12.75">
      <c r="A26" s="105">
        <v>15</v>
      </c>
      <c r="B26" s="191" t="s">
        <v>136</v>
      </c>
      <c r="C26" s="107" t="s">
        <v>137</v>
      </c>
      <c r="D26" s="110">
        <f>D20*44/100</f>
        <v>9.724</v>
      </c>
      <c r="E26" s="110"/>
      <c r="F26" s="110"/>
      <c r="G26" s="100"/>
      <c r="H26" s="159"/>
      <c r="I26" s="159"/>
      <c r="J26" s="100"/>
      <c r="K26" s="100"/>
      <c r="L26" s="100"/>
      <c r="M26" s="100"/>
      <c r="N26" s="100"/>
      <c r="O26" s="164"/>
    </row>
    <row r="27" spans="1:15" ht="12.75">
      <c r="A27" s="105">
        <v>16</v>
      </c>
      <c r="B27" s="190" t="s">
        <v>175</v>
      </c>
      <c r="C27" s="107" t="s">
        <v>127</v>
      </c>
      <c r="D27" s="110">
        <v>1.76</v>
      </c>
      <c r="E27" s="110"/>
      <c r="F27" s="110"/>
      <c r="G27" s="100"/>
      <c r="H27" s="159"/>
      <c r="I27" s="159"/>
      <c r="J27" s="100"/>
      <c r="K27" s="100"/>
      <c r="L27" s="100"/>
      <c r="M27" s="100"/>
      <c r="N27" s="100"/>
      <c r="O27" s="164"/>
    </row>
    <row r="28" spans="1:15" ht="12.75">
      <c r="A28" s="105">
        <v>17</v>
      </c>
      <c r="B28" s="191" t="s">
        <v>167</v>
      </c>
      <c r="C28" s="107" t="s">
        <v>127</v>
      </c>
      <c r="D28" s="110">
        <f>1.05*D27</f>
        <v>1.848</v>
      </c>
      <c r="E28" s="110"/>
      <c r="F28" s="110"/>
      <c r="G28" s="100"/>
      <c r="H28" s="159"/>
      <c r="I28" s="159"/>
      <c r="J28" s="100"/>
      <c r="K28" s="100"/>
      <c r="L28" s="100"/>
      <c r="M28" s="100"/>
      <c r="N28" s="100"/>
      <c r="O28" s="164"/>
    </row>
    <row r="29" spans="1:15" ht="12.75">
      <c r="A29" s="105">
        <v>18</v>
      </c>
      <c r="B29" s="191" t="s">
        <v>139</v>
      </c>
      <c r="C29" s="172" t="s">
        <v>140</v>
      </c>
      <c r="D29" s="183">
        <f>ROUNDUP(D28/8,0)</f>
        <v>1</v>
      </c>
      <c r="E29" s="110"/>
      <c r="F29" s="110"/>
      <c r="G29" s="100"/>
      <c r="H29" s="159"/>
      <c r="I29" s="159"/>
      <c r="J29" s="100"/>
      <c r="K29" s="100"/>
      <c r="L29" s="100"/>
      <c r="M29" s="100"/>
      <c r="N29" s="100"/>
      <c r="O29" s="164"/>
    </row>
    <row r="30" spans="1:15" ht="12.75">
      <c r="A30" s="105">
        <v>19</v>
      </c>
      <c r="B30" s="191" t="s">
        <v>141</v>
      </c>
      <c r="C30" s="172" t="s">
        <v>142</v>
      </c>
      <c r="D30" s="183">
        <f>ROUNDUP(D27/1.5,0)</f>
        <v>2</v>
      </c>
      <c r="E30" s="110"/>
      <c r="F30" s="110"/>
      <c r="G30" s="100"/>
      <c r="H30" s="159"/>
      <c r="I30" s="159"/>
      <c r="J30" s="100"/>
      <c r="K30" s="100"/>
      <c r="L30" s="100"/>
      <c r="M30" s="100"/>
      <c r="N30" s="100"/>
      <c r="O30" s="164"/>
    </row>
    <row r="31" spans="1:15" ht="12.75">
      <c r="A31" s="105">
        <v>20</v>
      </c>
      <c r="B31" s="205" t="s">
        <v>176</v>
      </c>
      <c r="C31" s="107"/>
      <c r="D31" s="110"/>
      <c r="E31" s="110"/>
      <c r="F31" s="110"/>
      <c r="G31" s="100"/>
      <c r="H31" s="159"/>
      <c r="I31" s="159"/>
      <c r="J31" s="100"/>
      <c r="K31" s="100"/>
      <c r="L31" s="100"/>
      <c r="M31" s="100"/>
      <c r="N31" s="100"/>
      <c r="O31" s="164"/>
    </row>
    <row r="32" spans="1:15" ht="12.75">
      <c r="A32" s="105">
        <v>21</v>
      </c>
      <c r="B32" s="106" t="s">
        <v>177</v>
      </c>
      <c r="C32" s="107" t="s">
        <v>101</v>
      </c>
      <c r="D32" s="110">
        <v>82.3</v>
      </c>
      <c r="E32" s="110"/>
      <c r="F32" s="110"/>
      <c r="G32" s="100"/>
      <c r="H32" s="159"/>
      <c r="I32" s="159"/>
      <c r="J32" s="100"/>
      <c r="K32" s="100"/>
      <c r="L32" s="100"/>
      <c r="M32" s="100"/>
      <c r="N32" s="100"/>
      <c r="O32" s="164"/>
    </row>
    <row r="33" spans="1:15" ht="25.5">
      <c r="A33" s="105">
        <v>22</v>
      </c>
      <c r="B33" s="106" t="s">
        <v>174</v>
      </c>
      <c r="C33" s="107" t="s">
        <v>73</v>
      </c>
      <c r="D33" s="110">
        <v>6</v>
      </c>
      <c r="E33" s="110"/>
      <c r="F33" s="110"/>
      <c r="G33" s="100"/>
      <c r="H33" s="159"/>
      <c r="I33" s="159"/>
      <c r="J33" s="100"/>
      <c r="K33" s="100"/>
      <c r="L33" s="100"/>
      <c r="M33" s="100"/>
      <c r="N33" s="100"/>
      <c r="O33" s="164"/>
    </row>
    <row r="34" spans="1:15" ht="12.75">
      <c r="A34" s="105">
        <v>23</v>
      </c>
      <c r="B34" s="190" t="s">
        <v>149</v>
      </c>
      <c r="C34" s="107" t="s">
        <v>133</v>
      </c>
      <c r="D34" s="110">
        <v>2.25</v>
      </c>
      <c r="E34" s="110"/>
      <c r="F34" s="110"/>
      <c r="G34" s="100"/>
      <c r="H34" s="159"/>
      <c r="I34" s="159"/>
      <c r="J34" s="100"/>
      <c r="K34" s="100"/>
      <c r="L34" s="100"/>
      <c r="M34" s="100"/>
      <c r="N34" s="100"/>
      <c r="O34" s="164"/>
    </row>
    <row r="35" spans="1:15" ht="12.75">
      <c r="A35" s="105">
        <v>24</v>
      </c>
      <c r="B35" s="191" t="s">
        <v>150</v>
      </c>
      <c r="C35" s="107" t="s">
        <v>133</v>
      </c>
      <c r="D35" s="110">
        <f>D34*1.2</f>
        <v>2.6999999999999997</v>
      </c>
      <c r="E35" s="110"/>
      <c r="F35" s="110"/>
      <c r="G35" s="100"/>
      <c r="H35" s="159"/>
      <c r="I35" s="159"/>
      <c r="J35" s="100"/>
      <c r="K35" s="100"/>
      <c r="L35" s="100"/>
      <c r="M35" s="100"/>
      <c r="N35" s="100"/>
      <c r="O35" s="164"/>
    </row>
    <row r="36" spans="1:15" ht="12.75">
      <c r="A36" s="105">
        <v>25</v>
      </c>
      <c r="B36" s="191" t="s">
        <v>130</v>
      </c>
      <c r="C36" s="107" t="s">
        <v>78</v>
      </c>
      <c r="D36" s="110">
        <f>D34</f>
        <v>2.25</v>
      </c>
      <c r="E36" s="110"/>
      <c r="F36" s="110"/>
      <c r="G36" s="100"/>
      <c r="H36" s="159"/>
      <c r="I36" s="159"/>
      <c r="J36" s="100"/>
      <c r="K36" s="100"/>
      <c r="L36" s="100"/>
      <c r="M36" s="100"/>
      <c r="N36" s="100"/>
      <c r="O36" s="164"/>
    </row>
    <row r="37" spans="1:15" ht="25.5">
      <c r="A37" s="105">
        <v>26</v>
      </c>
      <c r="B37" s="190" t="s">
        <v>151</v>
      </c>
      <c r="C37" s="107" t="s">
        <v>133</v>
      </c>
      <c r="D37" s="110">
        <f>D34</f>
        <v>2.25</v>
      </c>
      <c r="E37" s="110"/>
      <c r="F37" s="110"/>
      <c r="G37" s="100"/>
      <c r="H37" s="159"/>
      <c r="I37" s="159"/>
      <c r="J37" s="100"/>
      <c r="K37" s="100"/>
      <c r="L37" s="100"/>
      <c r="M37" s="100"/>
      <c r="N37" s="100"/>
      <c r="O37" s="164"/>
    </row>
    <row r="38" spans="1:15" ht="12.75">
      <c r="A38" s="105">
        <v>27</v>
      </c>
      <c r="B38" s="190" t="s">
        <v>152</v>
      </c>
      <c r="C38" s="107" t="s">
        <v>133</v>
      </c>
      <c r="D38" s="110">
        <f>D34</f>
        <v>2.25</v>
      </c>
      <c r="E38" s="110"/>
      <c r="F38" s="110"/>
      <c r="G38" s="100"/>
      <c r="H38" s="159"/>
      <c r="I38" s="159"/>
      <c r="J38" s="100"/>
      <c r="K38" s="100"/>
      <c r="L38" s="100"/>
      <c r="M38" s="100"/>
      <c r="N38" s="100"/>
      <c r="O38" s="164"/>
    </row>
    <row r="39" spans="1:15" ht="12.75">
      <c r="A39" s="105">
        <v>28</v>
      </c>
      <c r="B39" s="106" t="s">
        <v>178</v>
      </c>
      <c r="C39" s="107" t="s">
        <v>127</v>
      </c>
      <c r="D39" s="110">
        <v>1.1</v>
      </c>
      <c r="E39" s="110"/>
      <c r="F39" s="110"/>
      <c r="G39" s="100"/>
      <c r="H39" s="159"/>
      <c r="I39" s="159"/>
      <c r="J39" s="100"/>
      <c r="K39" s="100"/>
      <c r="L39" s="100"/>
      <c r="M39" s="100"/>
      <c r="N39" s="100"/>
      <c r="O39" s="164"/>
    </row>
    <row r="40" spans="1:15" ht="12.75">
      <c r="A40" s="105">
        <v>29</v>
      </c>
      <c r="B40" s="205" t="s">
        <v>179</v>
      </c>
      <c r="C40" s="107"/>
      <c r="D40" s="110"/>
      <c r="E40" s="313"/>
      <c r="F40" s="110"/>
      <c r="G40" s="100"/>
      <c r="H40" s="210"/>
      <c r="I40" s="210"/>
      <c r="J40" s="100"/>
      <c r="K40" s="100"/>
      <c r="L40" s="100"/>
      <c r="M40" s="100"/>
      <c r="N40" s="100"/>
      <c r="O40" s="164"/>
    </row>
    <row r="41" spans="1:15" ht="25.5">
      <c r="A41" s="105">
        <v>30</v>
      </c>
      <c r="B41" s="106" t="s">
        <v>180</v>
      </c>
      <c r="C41" s="107" t="s">
        <v>90</v>
      </c>
      <c r="D41" s="110">
        <f>379*0.4</f>
        <v>151.6</v>
      </c>
      <c r="E41" s="313"/>
      <c r="F41" s="110"/>
      <c r="G41" s="100"/>
      <c r="H41" s="210"/>
      <c r="I41" s="210"/>
      <c r="J41" s="100"/>
      <c r="K41" s="100"/>
      <c r="L41" s="100"/>
      <c r="M41" s="100"/>
      <c r="N41" s="100"/>
      <c r="O41" s="164"/>
    </row>
    <row r="42" spans="1:15" ht="25.5">
      <c r="A42" s="105">
        <v>31</v>
      </c>
      <c r="B42" s="445" t="s">
        <v>1444</v>
      </c>
      <c r="C42" s="124" t="s">
        <v>78</v>
      </c>
      <c r="D42" s="417">
        <v>1</v>
      </c>
      <c r="E42" s="418"/>
      <c r="F42" s="417"/>
      <c r="G42" s="127"/>
      <c r="H42" s="419"/>
      <c r="I42" s="419"/>
      <c r="J42" s="127"/>
      <c r="K42" s="127"/>
      <c r="L42" s="127"/>
      <c r="M42" s="127"/>
      <c r="N42" s="127"/>
      <c r="O42" s="167"/>
    </row>
    <row r="43" spans="1:15" ht="12.75">
      <c r="A43" s="105">
        <v>32</v>
      </c>
      <c r="B43" s="445" t="s">
        <v>1451</v>
      </c>
      <c r="C43" s="124" t="s">
        <v>78</v>
      </c>
      <c r="D43" s="417">
        <v>1</v>
      </c>
      <c r="E43" s="418"/>
      <c r="F43" s="417"/>
      <c r="G43" s="127"/>
      <c r="H43" s="419"/>
      <c r="I43" s="419"/>
      <c r="J43" s="127"/>
      <c r="K43" s="127"/>
      <c r="L43" s="127"/>
      <c r="M43" s="127"/>
      <c r="N43" s="127"/>
      <c r="O43" s="167"/>
    </row>
    <row r="44" spans="1:15" ht="12.75">
      <c r="A44" s="314"/>
      <c r="B44" s="224"/>
      <c r="C44" s="225"/>
      <c r="D44" s="315"/>
      <c r="E44" s="282"/>
      <c r="F44" s="282"/>
      <c r="G44" s="282">
        <f>E44*F44</f>
        <v>0</v>
      </c>
      <c r="H44" s="316"/>
      <c r="I44" s="316"/>
      <c r="J44" s="282">
        <f>SUM(G44:I44)</f>
        <v>0</v>
      </c>
      <c r="K44" s="282">
        <f>ROUND(D44*E44,2)</f>
        <v>0</v>
      </c>
      <c r="L44" s="282">
        <f>ROUND(D44*G44,2)</f>
        <v>0</v>
      </c>
      <c r="M44" s="282">
        <f>ROUND(D44*H44,2)</f>
        <v>0</v>
      </c>
      <c r="N44" s="282">
        <f>ROUND(D44*I44,2)</f>
        <v>0</v>
      </c>
      <c r="O44" s="317">
        <f>SUM(L44:N44)</f>
        <v>0</v>
      </c>
    </row>
    <row r="45" spans="1:16" ht="12.75">
      <c r="A45" s="554" t="s">
        <v>91</v>
      </c>
      <c r="B45" s="554"/>
      <c r="C45" s="554"/>
      <c r="D45" s="554"/>
      <c r="E45" s="554"/>
      <c r="F45" s="554"/>
      <c r="G45" s="554"/>
      <c r="H45" s="554"/>
      <c r="I45" s="554"/>
      <c r="J45" s="554"/>
      <c r="K45" s="132">
        <f>SUM(K12:K44)</f>
        <v>0</v>
      </c>
      <c r="L45" s="132">
        <f>SUM(L12:L44)</f>
        <v>0</v>
      </c>
      <c r="M45" s="132">
        <f>SUM(M12:M44)</f>
        <v>0</v>
      </c>
      <c r="N45" s="132">
        <f>SUM(N12:N44)</f>
        <v>0</v>
      </c>
      <c r="O45" s="132">
        <f>SUM(O12:O44)</f>
        <v>0</v>
      </c>
      <c r="P45" s="134"/>
    </row>
    <row r="46" spans="1:15" ht="12.75">
      <c r="A46" s="555" t="s">
        <v>92</v>
      </c>
      <c r="B46" s="555"/>
      <c r="C46" s="555"/>
      <c r="D46" s="555"/>
      <c r="E46" s="555"/>
      <c r="F46" s="555"/>
      <c r="G46" s="555"/>
      <c r="H46" s="555"/>
      <c r="I46" s="555"/>
      <c r="J46" s="135">
        <v>0.05</v>
      </c>
      <c r="K46" s="136"/>
      <c r="L46" s="136"/>
      <c r="M46"/>
      <c r="N46" s="137">
        <f>ROUND(J46*M45,2)</f>
        <v>0</v>
      </c>
      <c r="O46" s="138">
        <f>SUM(M46:N46)</f>
        <v>0</v>
      </c>
    </row>
    <row r="47" spans="1:17" ht="12.75">
      <c r="A47" s="556" t="s">
        <v>93</v>
      </c>
      <c r="B47" s="556"/>
      <c r="C47" s="556"/>
      <c r="D47" s="556"/>
      <c r="E47" s="556"/>
      <c r="F47" s="556"/>
      <c r="G47" s="556"/>
      <c r="H47" s="556"/>
      <c r="I47" s="556"/>
      <c r="J47" s="556"/>
      <c r="K47" s="139">
        <f>SUM(K45:K46)</f>
        <v>0</v>
      </c>
      <c r="L47" s="139">
        <f>SUM(L45:L46)</f>
        <v>0</v>
      </c>
      <c r="M47" s="139">
        <f>SUM(M45:M46)</f>
        <v>0</v>
      </c>
      <c r="N47" s="139">
        <f>SUM(N45:N46)</f>
        <v>0</v>
      </c>
      <c r="O47" s="140">
        <f>SUM(O45:O46)</f>
        <v>0</v>
      </c>
      <c r="Q47" s="134"/>
    </row>
    <row r="49" spans="1:15" ht="12.75">
      <c r="A49" s="141"/>
      <c r="B49" s="142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3" t="s">
        <v>94</v>
      </c>
      <c r="N49" s="557">
        <f>O47</f>
        <v>0</v>
      </c>
      <c r="O49" s="557"/>
    </row>
    <row r="50" spans="1:15" ht="15">
      <c r="A50" s="1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1"/>
      <c r="N50" s="141"/>
      <c r="O50" s="141"/>
    </row>
    <row r="51" spans="1:15" ht="15">
      <c r="A51" s="145" t="s">
        <v>95</v>
      </c>
      <c r="B51" s="146"/>
      <c r="C51" s="147"/>
      <c r="D51" s="147"/>
      <c r="E51" s="148"/>
      <c r="F51" s="148"/>
      <c r="G51" s="148"/>
      <c r="H51" s="149"/>
      <c r="I51" s="150"/>
      <c r="J51" s="558"/>
      <c r="K51" s="558"/>
      <c r="L51" s="558"/>
      <c r="M51" s="558"/>
      <c r="N51" s="558"/>
      <c r="O51" s="558"/>
    </row>
    <row r="52" spans="1:15" ht="12.75">
      <c r="A52" s="141"/>
      <c r="C52" s="151" t="s">
        <v>10</v>
      </c>
      <c r="D52" s="151"/>
      <c r="E52" s="3"/>
      <c r="F52" s="3"/>
      <c r="G52" s="3"/>
      <c r="H52" s="152"/>
      <c r="I52" s="152"/>
      <c r="J52" s="559"/>
      <c r="K52" s="559"/>
      <c r="L52" s="559"/>
      <c r="M52" s="559"/>
      <c r="N52" s="559"/>
      <c r="O52" s="559"/>
    </row>
    <row r="53" spans="1:15" ht="15">
      <c r="A53" s="153"/>
      <c r="B53" s="154"/>
      <c r="C53" s="63"/>
      <c r="D53" s="63"/>
      <c r="E53" s="63"/>
      <c r="F53" s="63"/>
      <c r="G53" s="63"/>
      <c r="H53" s="155"/>
      <c r="I53" s="155"/>
      <c r="J53" s="155"/>
      <c r="K53" s="155"/>
      <c r="L53" s="155"/>
      <c r="M53" s="155"/>
      <c r="N53" s="155"/>
      <c r="O53" s="155"/>
    </row>
    <row r="72" ht="12.75">
      <c r="O72" s="74"/>
    </row>
  </sheetData>
  <sheetProtection selectLockedCells="1" selectUnlockedCells="1"/>
  <mergeCells count="20">
    <mergeCell ref="A45:J45"/>
    <mergeCell ref="A46:I46"/>
    <mergeCell ref="A47:J47"/>
    <mergeCell ref="N49:O49"/>
    <mergeCell ref="J51:O51"/>
    <mergeCell ref="J52:O52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4">
      <selection activeCell="N7" sqref="N7:O7"/>
    </sheetView>
  </sheetViews>
  <sheetFormatPr defaultColWidth="9.57421875" defaultRowHeight="12.75" outlineLevelCol="1"/>
  <cols>
    <col min="1" max="1" width="6.28125" style="23" customWidth="1"/>
    <col min="2" max="2" width="35.7109375" style="62" customWidth="1"/>
    <col min="3" max="3" width="5.7109375" style="23" customWidth="1"/>
    <col min="4" max="4" width="6.7109375" style="23" customWidth="1"/>
    <col min="5" max="6" width="7.7109375" style="23" customWidth="1"/>
    <col min="7" max="7" width="8.28125" style="23" customWidth="1" outlineLevel="1"/>
    <col min="8" max="11" width="8.7109375" style="23" customWidth="1"/>
    <col min="12" max="14" width="9.7109375" style="23" customWidth="1"/>
    <col min="15" max="15" width="10.7109375" style="23" customWidth="1"/>
    <col min="16" max="21" width="9.57421875" style="23" customWidth="1"/>
    <col min="22" max="23" width="0" style="23" hidden="1" customWidth="1" outlineLevel="1"/>
    <col min="24" max="28" width="9.57421875" style="23" customWidth="1"/>
    <col min="29" max="30" width="0" style="23" hidden="1" customWidth="1" outlineLevel="1"/>
    <col min="31" max="35" width="9.57421875" style="23" customWidth="1"/>
    <col min="36" max="37" width="0" style="23" hidden="1" customWidth="1" outlineLevel="1"/>
    <col min="38" max="16384" width="9.57421875" style="23" customWidth="1"/>
  </cols>
  <sheetData>
    <row r="1" spans="1:15" ht="12.75" customHeight="1">
      <c r="A1" s="63"/>
      <c r="B1" s="545" t="s">
        <v>181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4"/>
    </row>
    <row r="2" spans="1:15" ht="12.75" customHeight="1">
      <c r="A2" s="65"/>
      <c r="B2" s="546" t="s">
        <v>182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66"/>
    </row>
    <row r="3" spans="1:15" ht="4.5" customHeight="1">
      <c r="A3" s="6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68"/>
    </row>
    <row r="4" spans="1:15" ht="15" customHeight="1">
      <c r="A4" s="548" t="e">
        <f>#REF!</f>
        <v>#REF!</v>
      </c>
      <c r="B4" s="548"/>
      <c r="C4" s="548" t="str">
        <f>kopsalik!C3</f>
        <v>Ģimenes mājas un viesu nama rekonstrukcija par pirmskolas izglītības iestādi</v>
      </c>
      <c r="D4" s="548"/>
      <c r="E4" s="548"/>
      <c r="F4" s="548"/>
      <c r="G4" s="548"/>
      <c r="H4" s="548"/>
      <c r="I4" s="548"/>
      <c r="J4" s="548"/>
      <c r="K4" s="6"/>
      <c r="L4" s="6"/>
      <c r="M4" s="69"/>
      <c r="N4" s="69"/>
      <c r="O4" s="69"/>
    </row>
    <row r="5" spans="1:15" ht="15">
      <c r="A5" s="520" t="e">
        <f>#REF!</f>
        <v>#REF!</v>
      </c>
      <c r="B5" s="520"/>
      <c r="C5" s="516" t="str">
        <f>kopsalik!C4</f>
        <v>Pērses iela 16A, Mārupe</v>
      </c>
      <c r="D5" s="516"/>
      <c r="E5" s="516"/>
      <c r="F5" s="516"/>
      <c r="G5" s="516"/>
      <c r="H5" s="516"/>
      <c r="I5" s="516"/>
      <c r="J5" s="516"/>
      <c r="K5" s="70"/>
      <c r="L5" s="70"/>
      <c r="M5" s="70"/>
      <c r="N5" s="70"/>
      <c r="O5" s="70"/>
    </row>
    <row r="6" spans="1:15" ht="15" customHeight="1">
      <c r="A6" s="520" t="e">
        <f>#REF!</f>
        <v>#REF!</v>
      </c>
      <c r="B6" s="520"/>
      <c r="C6" s="516" t="str">
        <f>kopsalik!C5</f>
        <v>2014-11</v>
      </c>
      <c r="D6" s="516"/>
      <c r="E6" s="516"/>
      <c r="F6" s="516"/>
      <c r="G6" s="516"/>
      <c r="H6" s="516"/>
      <c r="I6" s="516"/>
      <c r="J6" s="516"/>
      <c r="K6" s="70"/>
      <c r="L6" s="71" t="s">
        <v>60</v>
      </c>
      <c r="N6" s="549">
        <f>O31</f>
        <v>0</v>
      </c>
      <c r="O6" s="549"/>
    </row>
    <row r="7" spans="1:15" ht="15">
      <c r="A7" s="550" t="s">
        <v>183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72" t="s">
        <v>4</v>
      </c>
      <c r="N7" s="551"/>
      <c r="O7" s="551"/>
    </row>
    <row r="8" spans="3:15" ht="6" customHeight="1">
      <c r="C8" s="73"/>
      <c r="F8" s="74"/>
      <c r="L8" s="75"/>
      <c r="O8" s="76"/>
    </row>
    <row r="9" spans="1:15" ht="12.75">
      <c r="A9" s="77"/>
      <c r="B9" s="78"/>
      <c r="C9" s="79"/>
      <c r="D9" s="80"/>
      <c r="E9" s="552" t="s">
        <v>62</v>
      </c>
      <c r="F9" s="552"/>
      <c r="G9" s="552"/>
      <c r="H9" s="552"/>
      <c r="I9" s="552"/>
      <c r="J9" s="552"/>
      <c r="K9" s="553" t="s">
        <v>63</v>
      </c>
      <c r="L9" s="553"/>
      <c r="M9" s="553"/>
      <c r="N9" s="553"/>
      <c r="O9" s="553"/>
    </row>
    <row r="10" spans="1:15" ht="78.75" customHeight="1">
      <c r="A10" s="81" t="s">
        <v>5</v>
      </c>
      <c r="B10" s="82" t="s">
        <v>64</v>
      </c>
      <c r="C10" s="83" t="s">
        <v>65</v>
      </c>
      <c r="D10" s="84" t="s">
        <v>66</v>
      </c>
      <c r="E10" s="85" t="s">
        <v>67</v>
      </c>
      <c r="F10" s="86" t="s">
        <v>68</v>
      </c>
      <c r="G10" s="86" t="s">
        <v>22</v>
      </c>
      <c r="H10" s="86" t="s">
        <v>23</v>
      </c>
      <c r="I10" s="86" t="s">
        <v>24</v>
      </c>
      <c r="J10" s="87" t="s">
        <v>69</v>
      </c>
      <c r="K10" s="88" t="s">
        <v>70</v>
      </c>
      <c r="L10" s="86" t="s">
        <v>22</v>
      </c>
      <c r="M10" s="86" t="s">
        <v>23</v>
      </c>
      <c r="N10" s="86" t="s">
        <v>24</v>
      </c>
      <c r="O10" s="87" t="s">
        <v>71</v>
      </c>
    </row>
    <row r="11" spans="1:15" ht="12.75">
      <c r="A11" s="89">
        <v>1</v>
      </c>
      <c r="B11" s="90">
        <v>2</v>
      </c>
      <c r="C11" s="91">
        <v>3</v>
      </c>
      <c r="D11" s="92">
        <v>4</v>
      </c>
      <c r="E11" s="89">
        <v>5</v>
      </c>
      <c r="F11" s="91">
        <v>6</v>
      </c>
      <c r="G11" s="91">
        <v>7</v>
      </c>
      <c r="H11" s="91">
        <v>8</v>
      </c>
      <c r="I11" s="91">
        <v>9</v>
      </c>
      <c r="J11" s="93">
        <v>10</v>
      </c>
      <c r="K11" s="94">
        <v>11</v>
      </c>
      <c r="L11" s="91">
        <v>12</v>
      </c>
      <c r="M11" s="91">
        <v>13</v>
      </c>
      <c r="N11" s="91">
        <v>14</v>
      </c>
      <c r="O11" s="93">
        <v>15</v>
      </c>
    </row>
    <row r="12" spans="1:15" ht="12.75">
      <c r="A12" s="95">
        <v>1</v>
      </c>
      <c r="B12" s="204" t="s">
        <v>184</v>
      </c>
      <c r="C12" s="97"/>
      <c r="D12" s="98"/>
      <c r="E12" s="95"/>
      <c r="F12" s="97"/>
      <c r="G12" s="97"/>
      <c r="H12" s="97"/>
      <c r="I12" s="97"/>
      <c r="J12" s="213"/>
      <c r="K12" s="214"/>
      <c r="L12" s="97"/>
      <c r="M12" s="97"/>
      <c r="N12" s="97"/>
      <c r="O12" s="213"/>
    </row>
    <row r="13" spans="1:15" ht="12.75">
      <c r="A13" s="105">
        <v>1</v>
      </c>
      <c r="B13" s="190" t="s">
        <v>185</v>
      </c>
      <c r="C13" s="107" t="s">
        <v>133</v>
      </c>
      <c r="D13" s="108">
        <v>3.2</v>
      </c>
      <c r="E13" s="109"/>
      <c r="F13" s="110"/>
      <c r="G13" s="100"/>
      <c r="H13" s="100"/>
      <c r="I13" s="100"/>
      <c r="J13" s="111"/>
      <c r="K13" s="112"/>
      <c r="L13" s="100"/>
      <c r="M13" s="100"/>
      <c r="N13" s="100"/>
      <c r="O13" s="164"/>
    </row>
    <row r="14" spans="1:15" ht="12.75">
      <c r="A14" s="105">
        <v>2</v>
      </c>
      <c r="B14" s="190" t="s">
        <v>149</v>
      </c>
      <c r="C14" s="107" t="s">
        <v>133</v>
      </c>
      <c r="D14" s="108">
        <f>D13</f>
        <v>3.2</v>
      </c>
      <c r="E14" s="109"/>
      <c r="F14" s="110"/>
      <c r="G14" s="100"/>
      <c r="H14" s="100"/>
      <c r="I14" s="100"/>
      <c r="J14" s="111"/>
      <c r="K14" s="112"/>
      <c r="L14" s="100"/>
      <c r="M14" s="100"/>
      <c r="N14" s="100"/>
      <c r="O14" s="164"/>
    </row>
    <row r="15" spans="1:15" ht="12.75">
      <c r="A15" s="105">
        <v>3</v>
      </c>
      <c r="B15" s="191" t="s">
        <v>150</v>
      </c>
      <c r="C15" s="107" t="s">
        <v>133</v>
      </c>
      <c r="D15" s="108">
        <f>D14*1.2</f>
        <v>3.84</v>
      </c>
      <c r="E15" s="109"/>
      <c r="F15" s="110"/>
      <c r="G15" s="100"/>
      <c r="H15" s="100"/>
      <c r="I15" s="100"/>
      <c r="J15" s="111"/>
      <c r="K15" s="112"/>
      <c r="L15" s="100"/>
      <c r="M15" s="100"/>
      <c r="N15" s="100"/>
      <c r="O15" s="164"/>
    </row>
    <row r="16" spans="1:15" ht="12.75">
      <c r="A16" s="105">
        <v>4</v>
      </c>
      <c r="B16" s="191" t="s">
        <v>130</v>
      </c>
      <c r="C16" s="107" t="s">
        <v>78</v>
      </c>
      <c r="D16" s="108">
        <f>D13</f>
        <v>3.2</v>
      </c>
      <c r="E16" s="109"/>
      <c r="F16" s="110"/>
      <c r="G16" s="100"/>
      <c r="H16" s="100"/>
      <c r="I16" s="100"/>
      <c r="J16" s="111"/>
      <c r="K16" s="112"/>
      <c r="L16" s="100"/>
      <c r="M16" s="100"/>
      <c r="N16" s="100"/>
      <c r="O16" s="164"/>
    </row>
    <row r="17" spans="1:15" ht="25.5">
      <c r="A17" s="105">
        <v>5</v>
      </c>
      <c r="B17" s="190" t="s">
        <v>151</v>
      </c>
      <c r="C17" s="107" t="s">
        <v>133</v>
      </c>
      <c r="D17" s="108">
        <f>D16</f>
        <v>3.2</v>
      </c>
      <c r="E17" s="109"/>
      <c r="F17" s="110"/>
      <c r="G17" s="100"/>
      <c r="H17" s="100"/>
      <c r="I17" s="100"/>
      <c r="J17" s="111"/>
      <c r="K17" s="112"/>
      <c r="L17" s="100"/>
      <c r="M17" s="100"/>
      <c r="N17" s="100"/>
      <c r="O17" s="164"/>
    </row>
    <row r="18" spans="1:15" ht="12.75">
      <c r="A18" s="105">
        <v>6</v>
      </c>
      <c r="B18" s="190" t="s">
        <v>152</v>
      </c>
      <c r="C18" s="107" t="s">
        <v>133</v>
      </c>
      <c r="D18" s="108">
        <f>D17</f>
        <v>3.2</v>
      </c>
      <c r="E18" s="109"/>
      <c r="F18" s="110"/>
      <c r="G18" s="100"/>
      <c r="H18" s="100"/>
      <c r="I18" s="100"/>
      <c r="J18" s="111"/>
      <c r="K18" s="112"/>
      <c r="L18" s="100"/>
      <c r="M18" s="100"/>
      <c r="N18" s="100"/>
      <c r="O18" s="164"/>
    </row>
    <row r="19" spans="1:15" ht="12.75">
      <c r="A19" s="105">
        <v>7</v>
      </c>
      <c r="B19" s="204" t="s">
        <v>186</v>
      </c>
      <c r="C19" s="107"/>
      <c r="D19" s="108"/>
      <c r="E19" s="109"/>
      <c r="F19" s="110"/>
      <c r="G19" s="100"/>
      <c r="H19" s="100"/>
      <c r="I19" s="100"/>
      <c r="J19" s="111"/>
      <c r="K19" s="112"/>
      <c r="L19" s="100"/>
      <c r="M19" s="100"/>
      <c r="N19" s="100"/>
      <c r="O19" s="164"/>
    </row>
    <row r="20" spans="1:15" ht="12.75">
      <c r="A20" s="105">
        <v>8</v>
      </c>
      <c r="B20" s="190" t="s">
        <v>185</v>
      </c>
      <c r="C20" s="107" t="s">
        <v>133</v>
      </c>
      <c r="D20" s="119">
        <v>0.95</v>
      </c>
      <c r="E20" s="109"/>
      <c r="F20" s="110"/>
      <c r="G20" s="100"/>
      <c r="H20" s="100"/>
      <c r="I20" s="100"/>
      <c r="J20" s="111"/>
      <c r="K20" s="112"/>
      <c r="L20" s="100"/>
      <c r="M20" s="100"/>
      <c r="N20" s="100"/>
      <c r="O20" s="164"/>
    </row>
    <row r="21" spans="1:15" ht="12.75">
      <c r="A21" s="105">
        <v>9</v>
      </c>
      <c r="B21" s="190" t="s">
        <v>149</v>
      </c>
      <c r="C21" s="107" t="s">
        <v>133</v>
      </c>
      <c r="D21" s="119">
        <f>D20</f>
        <v>0.95</v>
      </c>
      <c r="E21" s="109"/>
      <c r="F21" s="110"/>
      <c r="G21" s="100"/>
      <c r="H21" s="100"/>
      <c r="I21" s="100"/>
      <c r="J21" s="111"/>
      <c r="K21" s="112"/>
      <c r="L21" s="100"/>
      <c r="M21" s="100"/>
      <c r="N21" s="100"/>
      <c r="O21" s="164"/>
    </row>
    <row r="22" spans="1:15" ht="12.75">
      <c r="A22" s="105">
        <v>10</v>
      </c>
      <c r="B22" s="191" t="s">
        <v>150</v>
      </c>
      <c r="C22" s="107" t="s">
        <v>133</v>
      </c>
      <c r="D22" s="119">
        <f>D21*1.2</f>
        <v>1.14</v>
      </c>
      <c r="E22" s="109"/>
      <c r="F22" s="110"/>
      <c r="G22" s="100"/>
      <c r="H22" s="100"/>
      <c r="I22" s="100"/>
      <c r="J22" s="111"/>
      <c r="K22" s="112"/>
      <c r="L22" s="100"/>
      <c r="M22" s="100"/>
      <c r="N22" s="100"/>
      <c r="O22" s="164"/>
    </row>
    <row r="23" spans="1:15" ht="12.75">
      <c r="A23" s="105">
        <v>11</v>
      </c>
      <c r="B23" s="191" t="s">
        <v>130</v>
      </c>
      <c r="C23" s="107" t="s">
        <v>78</v>
      </c>
      <c r="D23" s="119">
        <f>D20</f>
        <v>0.95</v>
      </c>
      <c r="E23" s="109"/>
      <c r="F23" s="110"/>
      <c r="G23" s="100"/>
      <c r="H23" s="100"/>
      <c r="I23" s="100"/>
      <c r="J23" s="111"/>
      <c r="K23" s="112"/>
      <c r="L23" s="100"/>
      <c r="M23" s="100"/>
      <c r="N23" s="100"/>
      <c r="O23" s="164"/>
    </row>
    <row r="24" spans="1:15" ht="25.5">
      <c r="A24" s="105">
        <v>12</v>
      </c>
      <c r="B24" s="190" t="s">
        <v>151</v>
      </c>
      <c r="C24" s="107" t="s">
        <v>133</v>
      </c>
      <c r="D24" s="119">
        <f>D23</f>
        <v>0.95</v>
      </c>
      <c r="E24" s="109"/>
      <c r="F24" s="110"/>
      <c r="G24" s="100"/>
      <c r="H24" s="100"/>
      <c r="I24" s="100"/>
      <c r="J24" s="111"/>
      <c r="K24" s="112"/>
      <c r="L24" s="100"/>
      <c r="M24" s="100"/>
      <c r="N24" s="100"/>
      <c r="O24" s="164"/>
    </row>
    <row r="25" spans="1:15" ht="12.75">
      <c r="A25" s="105">
        <v>13</v>
      </c>
      <c r="B25" s="190" t="s">
        <v>152</v>
      </c>
      <c r="C25" s="107" t="s">
        <v>133</v>
      </c>
      <c r="D25" s="119">
        <f>D24</f>
        <v>0.95</v>
      </c>
      <c r="E25" s="109"/>
      <c r="F25" s="110"/>
      <c r="G25" s="100"/>
      <c r="H25" s="100"/>
      <c r="I25" s="100"/>
      <c r="J25" s="111"/>
      <c r="K25" s="112"/>
      <c r="L25" s="100"/>
      <c r="M25" s="100"/>
      <c r="N25" s="100"/>
      <c r="O25" s="164"/>
    </row>
    <row r="26" spans="1:15" ht="25.5">
      <c r="A26" s="122">
        <v>14</v>
      </c>
      <c r="B26" s="123" t="s">
        <v>174</v>
      </c>
      <c r="C26" s="124" t="s">
        <v>73</v>
      </c>
      <c r="D26" s="420">
        <v>1</v>
      </c>
      <c r="E26" s="109"/>
      <c r="F26" s="110"/>
      <c r="G26" s="100"/>
      <c r="H26" s="100"/>
      <c r="I26" s="100"/>
      <c r="J26" s="111"/>
      <c r="K26" s="112"/>
      <c r="L26" s="100"/>
      <c r="M26" s="100"/>
      <c r="N26" s="100"/>
      <c r="O26" s="164"/>
    </row>
    <row r="27" spans="1:15" ht="12.75">
      <c r="A27" s="422">
        <v>16</v>
      </c>
      <c r="B27" s="423" t="s">
        <v>187</v>
      </c>
      <c r="C27" s="424" t="s">
        <v>78</v>
      </c>
      <c r="D27" s="425">
        <v>12</v>
      </c>
      <c r="E27" s="215"/>
      <c r="F27" s="110"/>
      <c r="G27" s="127"/>
      <c r="H27" s="216"/>
      <c r="I27" s="127"/>
      <c r="J27" s="129"/>
      <c r="K27" s="130"/>
      <c r="L27" s="127"/>
      <c r="M27" s="127"/>
      <c r="N27" s="127"/>
      <c r="O27" s="167"/>
    </row>
    <row r="28" spans="1:15" ht="38.25">
      <c r="A28" s="95">
        <v>17.3333333333333</v>
      </c>
      <c r="B28" s="445" t="s">
        <v>1461</v>
      </c>
      <c r="C28" s="402" t="s">
        <v>78</v>
      </c>
      <c r="D28" s="421">
        <v>1</v>
      </c>
      <c r="E28" s="418"/>
      <c r="F28" s="417"/>
      <c r="G28" s="127"/>
      <c r="H28" s="419"/>
      <c r="I28" s="419"/>
      <c r="J28" s="127"/>
      <c r="K28" s="127"/>
      <c r="L28" s="127"/>
      <c r="M28" s="127"/>
      <c r="N28" s="127"/>
      <c r="O28" s="167"/>
    </row>
    <row r="29" spans="1:16" ht="12.75">
      <c r="A29" s="554" t="s">
        <v>91</v>
      </c>
      <c r="B29" s="554"/>
      <c r="C29" s="554"/>
      <c r="D29" s="554"/>
      <c r="E29" s="554"/>
      <c r="F29" s="554"/>
      <c r="G29" s="554"/>
      <c r="H29" s="554"/>
      <c r="I29" s="554"/>
      <c r="J29" s="554"/>
      <c r="K29" s="132">
        <f>SUM(K13:K27)</f>
        <v>0</v>
      </c>
      <c r="L29" s="132">
        <f>SUM(L13:L27)</f>
        <v>0</v>
      </c>
      <c r="M29" s="132">
        <f>SUM(M13:M27)</f>
        <v>0</v>
      </c>
      <c r="N29" s="132">
        <f>SUM(N13:N27)</f>
        <v>0</v>
      </c>
      <c r="O29" s="133">
        <f>SUM(O13:O27)</f>
        <v>0</v>
      </c>
      <c r="P29" s="134"/>
    </row>
    <row r="30" spans="1:15" ht="12.75" customHeight="1">
      <c r="A30" s="555" t="s">
        <v>92</v>
      </c>
      <c r="B30" s="555"/>
      <c r="C30" s="555"/>
      <c r="D30" s="555"/>
      <c r="E30" s="555"/>
      <c r="F30" s="555"/>
      <c r="G30" s="555"/>
      <c r="H30" s="555"/>
      <c r="I30" s="555"/>
      <c r="J30" s="135">
        <v>0.05</v>
      </c>
      <c r="K30" s="136"/>
      <c r="L30" s="136"/>
      <c r="M30"/>
      <c r="N30" s="137">
        <f>ROUND(M29*J30,2)</f>
        <v>0</v>
      </c>
      <c r="O30" s="138">
        <f>SUM(M30:N30)</f>
        <v>0</v>
      </c>
    </row>
    <row r="31" spans="1:17" ht="12.75" customHeight="1">
      <c r="A31" s="556" t="s">
        <v>93</v>
      </c>
      <c r="B31" s="556"/>
      <c r="C31" s="556"/>
      <c r="D31" s="556"/>
      <c r="E31" s="556"/>
      <c r="F31" s="556"/>
      <c r="G31" s="556"/>
      <c r="H31" s="556"/>
      <c r="I31" s="556"/>
      <c r="J31" s="556"/>
      <c r="K31" s="139">
        <f>SUM(K29:K30)</f>
        <v>0</v>
      </c>
      <c r="L31" s="139">
        <f>SUM(L29:L30)</f>
        <v>0</v>
      </c>
      <c r="M31" s="139">
        <f>SUM(M29:M30)</f>
        <v>0</v>
      </c>
      <c r="N31" s="139">
        <f>SUM(N29:N30)</f>
        <v>0</v>
      </c>
      <c r="O31" s="140">
        <f>SUM(O29:O30)</f>
        <v>0</v>
      </c>
      <c r="Q31" s="134"/>
    </row>
    <row r="32" ht="4.5" customHeight="1"/>
    <row r="33" spans="1:15" ht="12.75" customHeight="1">
      <c r="A33" s="141"/>
      <c r="B33" s="142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3" t="s">
        <v>94</v>
      </c>
      <c r="N33" s="557">
        <f>O31</f>
        <v>0</v>
      </c>
      <c r="O33" s="557"/>
    </row>
    <row r="34" spans="1:15" ht="15">
      <c r="A34" s="145" t="s">
        <v>95</v>
      </c>
      <c r="B34" s="146"/>
      <c r="C34" s="147"/>
      <c r="D34" s="147"/>
      <c r="E34" s="148"/>
      <c r="F34" s="148"/>
      <c r="G34" s="148"/>
      <c r="H34" s="149"/>
      <c r="I34" s="150"/>
      <c r="J34" s="558"/>
      <c r="K34" s="558"/>
      <c r="L34" s="558"/>
      <c r="M34" s="558"/>
      <c r="N34" s="558"/>
      <c r="O34" s="558"/>
    </row>
    <row r="35" spans="1:15" ht="15">
      <c r="A35" s="153"/>
      <c r="B35" s="154"/>
      <c r="C35" s="63"/>
      <c r="D35" s="63"/>
      <c r="E35" s="63"/>
      <c r="F35" s="63"/>
      <c r="G35" s="63"/>
      <c r="H35" s="155"/>
      <c r="I35" s="155"/>
      <c r="J35" s="155"/>
      <c r="K35" s="155"/>
      <c r="L35" s="155"/>
      <c r="M35" s="155"/>
      <c r="N35" s="155"/>
      <c r="O35" s="155"/>
    </row>
    <row r="54" ht="12.75">
      <c r="O54" s="74"/>
    </row>
  </sheetData>
  <sheetProtection selectLockedCells="1" selectUnlockedCells="1"/>
  <mergeCells count="19">
    <mergeCell ref="A29:J29"/>
    <mergeCell ref="A30:I30"/>
    <mergeCell ref="A31:J31"/>
    <mergeCell ref="N33:O33"/>
    <mergeCell ref="J34:O34"/>
    <mergeCell ref="A6:B6"/>
    <mergeCell ref="C6:J6"/>
    <mergeCell ref="N6:O6"/>
    <mergeCell ref="A7:K7"/>
    <mergeCell ref="N7:O7"/>
    <mergeCell ref="E9:J9"/>
    <mergeCell ref="K9:O9"/>
    <mergeCell ref="B1:N1"/>
    <mergeCell ref="B2:N2"/>
    <mergeCell ref="B3:N3"/>
    <mergeCell ref="A4:B4"/>
    <mergeCell ref="C4:J4"/>
    <mergeCell ref="A5:B5"/>
    <mergeCell ref="C5:J5"/>
  </mergeCells>
  <printOptions/>
  <pageMargins left="0.2361111111111111" right="0.2361111111111111" top="0.9451388888888889" bottom="0.7479166666666667" header="0.5118055555555555" footer="0.5118055555555555"/>
  <pageSetup horizontalDpi="300" verticalDpi="3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</dc:creator>
  <cp:keywords/>
  <dc:description/>
  <cp:lastModifiedBy>Ināra Maļinovska</cp:lastModifiedBy>
  <cp:lastPrinted>2014-11-24T05:26:26Z</cp:lastPrinted>
  <dcterms:created xsi:type="dcterms:W3CDTF">2014-11-02T18:21:34Z</dcterms:created>
  <dcterms:modified xsi:type="dcterms:W3CDTF">2014-11-24T07:02:19Z</dcterms:modified>
  <cp:category/>
  <cp:version/>
  <cp:contentType/>
  <cp:contentStatus/>
</cp:coreProperties>
</file>